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F11198-6F03-49D4-90EC-0463E8F47E52}" xr6:coauthVersionLast="47" xr6:coauthVersionMax="47" xr10:uidLastSave="{00000000-0000-0000-0000-000000000000}"/>
  <bookViews>
    <workbookView xWindow="-120" yWindow="-120" windowWidth="38640" windowHeight="15720" tabRatio="709" activeTab="2"/>
  </bookViews>
  <sheets>
    <sheet name="Lavo Fcst" sheetId="15" r:id="rId1"/>
    <sheet name="Sheet1" sheetId="26465" r:id="rId2"/>
    <sheet name="Forecast" sheetId="18" r:id="rId3"/>
    <sheet name="Storage Balance" sheetId="10" r:id="rId4"/>
    <sheet name="Gas Demand Outlook" sheetId="14" r:id="rId5"/>
    <sheet name="Curves" sheetId="16" r:id="rId6"/>
    <sheet name="Spark Spread" sheetId="17" r:id="rId7"/>
    <sheet name="Power Curve" sheetId="26464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Print_Area" localSheetId="5">Curves!$A$1:$I$42</definedName>
    <definedName name="_xlnm.Print_Area" localSheetId="2">Forecast!$C$3:$T$58</definedName>
    <definedName name="_xlnm.Print_Area" localSheetId="4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3">'Storage Balance'!$A$1:$L$48</definedName>
    <definedName name="_xlnm.Print_Titles" localSheetId="2">Forecast!$C:$C,Forecast!$3:$4</definedName>
    <definedName name="_xlnm.Print_Titles" localSheetId="7">'Power Curve'!$C:$D,'Power Curve'!$6:$8</definedName>
  </definedNames>
  <calcPr calcId="0" fullCalcOnLoad="1"/>
</workbook>
</file>

<file path=xl/calcChain.xml><?xml version="1.0" encoding="utf-8"?>
<calcChain xmlns="http://schemas.openxmlformats.org/spreadsheetml/2006/main">
  <c r="A1" i="16" l="1"/>
  <c r="M1" i="16"/>
  <c r="Y1" i="16"/>
  <c r="AI1" i="16"/>
  <c r="Y2" i="16"/>
  <c r="Z2" i="16"/>
  <c r="AA2" i="16"/>
  <c r="AB2" i="16"/>
  <c r="AC2" i="16"/>
  <c r="AD2" i="16"/>
  <c r="AI2" i="16"/>
  <c r="AJ2" i="16"/>
  <c r="AK2" i="16"/>
  <c r="AL2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Y4" i="16"/>
  <c r="Z4" i="16"/>
  <c r="AA4" i="16"/>
  <c r="AB4" i="16"/>
  <c r="AC4" i="16"/>
  <c r="AD4" i="16"/>
  <c r="AE4" i="16"/>
  <c r="AF4" i="16"/>
  <c r="AI4" i="16"/>
  <c r="AJ4" i="16"/>
  <c r="AK4" i="16"/>
  <c r="AL4" i="16"/>
  <c r="AM4" i="16"/>
  <c r="A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Y5" i="16"/>
  <c r="Z5" i="16"/>
  <c r="AA5" i="16"/>
  <c r="AB5" i="16"/>
  <c r="AC5" i="16"/>
  <c r="AD5" i="16"/>
  <c r="AE5" i="16"/>
  <c r="AF5" i="16"/>
  <c r="AI5" i="16"/>
  <c r="AJ5" i="16"/>
  <c r="AK5" i="16"/>
  <c r="AL5" i="16"/>
  <c r="AM5" i="16"/>
  <c r="A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Y6" i="16"/>
  <c r="Z6" i="16"/>
  <c r="AA6" i="16"/>
  <c r="AB6" i="16"/>
  <c r="AC6" i="16"/>
  <c r="AD6" i="16"/>
  <c r="AE6" i="16"/>
  <c r="AF6" i="16"/>
  <c r="AI6" i="16"/>
  <c r="AJ6" i="16"/>
  <c r="AK6" i="16"/>
  <c r="AL6" i="16"/>
  <c r="AM6" i="16"/>
  <c r="A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Y7" i="16"/>
  <c r="Z7" i="16"/>
  <c r="AA7" i="16"/>
  <c r="AB7" i="16"/>
  <c r="AC7" i="16"/>
  <c r="AD7" i="16"/>
  <c r="AE7" i="16"/>
  <c r="AF7" i="16"/>
  <c r="AI7" i="16"/>
  <c r="AJ7" i="16"/>
  <c r="AK7" i="16"/>
  <c r="AL7" i="16"/>
  <c r="AM7" i="16"/>
  <c r="A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Y8" i="16"/>
  <c r="Z8" i="16"/>
  <c r="AA8" i="16"/>
  <c r="AB8" i="16"/>
  <c r="AC8" i="16"/>
  <c r="AD8" i="16"/>
  <c r="AE8" i="16"/>
  <c r="AF8" i="16"/>
  <c r="AI8" i="16"/>
  <c r="AJ8" i="16"/>
  <c r="AK8" i="16"/>
  <c r="AL8" i="16"/>
  <c r="AM8" i="16"/>
  <c r="A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Y9" i="16"/>
  <c r="Z9" i="16"/>
  <c r="AA9" i="16"/>
  <c r="AB9" i="16"/>
  <c r="AC9" i="16"/>
  <c r="AD9" i="16"/>
  <c r="AE9" i="16"/>
  <c r="AF9" i="16"/>
  <c r="AI9" i="16"/>
  <c r="AJ9" i="16"/>
  <c r="AK9" i="16"/>
  <c r="AL9" i="16"/>
  <c r="AM9" i="16"/>
  <c r="A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Y12" i="16"/>
  <c r="Z12" i="16"/>
  <c r="AA12" i="16"/>
  <c r="AB12" i="16"/>
  <c r="AC12" i="16"/>
  <c r="AD12" i="16"/>
  <c r="AE12" i="16"/>
  <c r="AF12" i="16"/>
  <c r="AI12" i="16"/>
  <c r="AJ12" i="16"/>
  <c r="AK12" i="16"/>
  <c r="AL12" i="16"/>
  <c r="AM12" i="16"/>
  <c r="A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Y13" i="16"/>
  <c r="Z13" i="16"/>
  <c r="AA13" i="16"/>
  <c r="AB13" i="16"/>
  <c r="AC13" i="16"/>
  <c r="AD13" i="16"/>
  <c r="AE13" i="16"/>
  <c r="AF13" i="16"/>
  <c r="AI13" i="16"/>
  <c r="AJ13" i="16"/>
  <c r="AK13" i="16"/>
  <c r="AL13" i="16"/>
  <c r="AM13" i="16"/>
  <c r="A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Y14" i="16"/>
  <c r="Z14" i="16"/>
  <c r="AA14" i="16"/>
  <c r="AB14" i="16"/>
  <c r="AC14" i="16"/>
  <c r="AD14" i="16"/>
  <c r="AE14" i="16"/>
  <c r="AF14" i="16"/>
  <c r="AI14" i="16"/>
  <c r="AJ14" i="16"/>
  <c r="AK14" i="16"/>
  <c r="AL14" i="16"/>
  <c r="AM14" i="16"/>
  <c r="A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Y15" i="16"/>
  <c r="Z15" i="16"/>
  <c r="AA15" i="16"/>
  <c r="AB15" i="16"/>
  <c r="AC15" i="16"/>
  <c r="AD15" i="16"/>
  <c r="AE15" i="16"/>
  <c r="AF15" i="16"/>
  <c r="AI15" i="16"/>
  <c r="AJ15" i="16"/>
  <c r="AK15" i="16"/>
  <c r="AL15" i="16"/>
  <c r="AM15" i="16"/>
  <c r="A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Y16" i="16"/>
  <c r="Z16" i="16"/>
  <c r="AA16" i="16"/>
  <c r="AB16" i="16"/>
  <c r="AC16" i="16"/>
  <c r="AD16" i="16"/>
  <c r="AE16" i="16"/>
  <c r="AF16" i="16"/>
  <c r="AI16" i="16"/>
  <c r="AJ16" i="16"/>
  <c r="AK16" i="16"/>
  <c r="AL16" i="16"/>
  <c r="AM16" i="16"/>
  <c r="A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Y17" i="16"/>
  <c r="Z17" i="16"/>
  <c r="AA17" i="16"/>
  <c r="AB17" i="16"/>
  <c r="AC17" i="16"/>
  <c r="AD17" i="16"/>
  <c r="AE17" i="16"/>
  <c r="AF17" i="16"/>
  <c r="AI17" i="16"/>
  <c r="AJ17" i="16"/>
  <c r="AK17" i="16"/>
  <c r="AL17" i="16"/>
  <c r="AM17" i="16"/>
  <c r="A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Y20" i="16"/>
  <c r="Z20" i="16"/>
  <c r="AA20" i="16"/>
  <c r="AB20" i="16"/>
  <c r="AC20" i="16"/>
  <c r="AD20" i="16"/>
  <c r="AE20" i="16"/>
  <c r="AF20" i="16"/>
  <c r="AI20" i="16"/>
  <c r="AJ20" i="16"/>
  <c r="AK20" i="16"/>
  <c r="AL20" i="16"/>
  <c r="AM20" i="16"/>
  <c r="A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Y21" i="16"/>
  <c r="Z21" i="16"/>
  <c r="AA21" i="16"/>
  <c r="AB21" i="16"/>
  <c r="AC21" i="16"/>
  <c r="AD21" i="16"/>
  <c r="AE21" i="16"/>
  <c r="AF21" i="16"/>
  <c r="AI21" i="16"/>
  <c r="AJ21" i="16"/>
  <c r="AK21" i="16"/>
  <c r="AL21" i="16"/>
  <c r="AM21" i="16"/>
  <c r="A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Y22" i="16"/>
  <c r="Z22" i="16"/>
  <c r="AA22" i="16"/>
  <c r="AB22" i="16"/>
  <c r="AC22" i="16"/>
  <c r="AD22" i="16"/>
  <c r="AE22" i="16"/>
  <c r="AF22" i="16"/>
  <c r="AI22" i="16"/>
  <c r="AJ22" i="16"/>
  <c r="AK22" i="16"/>
  <c r="AL22" i="16"/>
  <c r="AM22" i="16"/>
  <c r="A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Y23" i="16"/>
  <c r="Z23" i="16"/>
  <c r="AA23" i="16"/>
  <c r="AB23" i="16"/>
  <c r="AC23" i="16"/>
  <c r="AD23" i="16"/>
  <c r="AE23" i="16"/>
  <c r="AF23" i="16"/>
  <c r="AI23" i="16"/>
  <c r="AJ23" i="16"/>
  <c r="AK23" i="16"/>
  <c r="AL23" i="16"/>
  <c r="AM23" i="16"/>
  <c r="A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Y24" i="16"/>
  <c r="Z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Y25" i="16"/>
  <c r="Z25" i="16"/>
  <c r="AA25" i="16"/>
  <c r="AB25" i="16"/>
  <c r="AC25" i="16"/>
  <c r="AD25" i="16"/>
  <c r="AE25" i="16"/>
  <c r="AF25" i="16"/>
  <c r="AI25" i="16"/>
  <c r="AJ25" i="16"/>
  <c r="AK25" i="16"/>
  <c r="AL25" i="16"/>
  <c r="AM25" i="16"/>
  <c r="A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Y29" i="16"/>
  <c r="Z29" i="16"/>
  <c r="AA29" i="16"/>
  <c r="AB29" i="16"/>
  <c r="AC29" i="16"/>
  <c r="AD29" i="16"/>
  <c r="AE29" i="16"/>
  <c r="AF29" i="16"/>
  <c r="AI29" i="16"/>
  <c r="AJ29" i="16"/>
  <c r="AK29" i="16"/>
  <c r="AL29" i="16"/>
  <c r="AM29" i="16"/>
  <c r="A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Y30" i="16"/>
  <c r="Z30" i="16"/>
  <c r="AA30" i="16"/>
  <c r="AB30" i="16"/>
  <c r="AC30" i="16"/>
  <c r="AD30" i="16"/>
  <c r="AE30" i="16"/>
  <c r="AF30" i="16"/>
  <c r="AI30" i="16"/>
  <c r="AJ30" i="16"/>
  <c r="AK30" i="16"/>
  <c r="AL30" i="16"/>
  <c r="AM30" i="16"/>
  <c r="A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Y31" i="16"/>
  <c r="Z31" i="16"/>
  <c r="AA31" i="16"/>
  <c r="AB31" i="16"/>
  <c r="AC31" i="16"/>
  <c r="AD31" i="16"/>
  <c r="AE31" i="16"/>
  <c r="AF31" i="16"/>
  <c r="AI31" i="16"/>
  <c r="AJ31" i="16"/>
  <c r="AK31" i="16"/>
  <c r="AL31" i="16"/>
  <c r="AM31" i="16"/>
  <c r="A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Y32" i="16"/>
  <c r="Z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Y33" i="16"/>
  <c r="Z33" i="16"/>
  <c r="AA33" i="16"/>
  <c r="AB33" i="16"/>
  <c r="AC33" i="16"/>
  <c r="AD33" i="16"/>
  <c r="AE33" i="16"/>
  <c r="AF33" i="16"/>
  <c r="AI33" i="16"/>
  <c r="AJ33" i="16"/>
  <c r="AK33" i="16"/>
  <c r="AL33" i="16"/>
  <c r="AM33" i="16"/>
  <c r="A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Y34" i="16"/>
  <c r="Z34" i="16"/>
  <c r="AA34" i="16"/>
  <c r="AB34" i="16"/>
  <c r="AC34" i="16"/>
  <c r="AD34" i="16"/>
  <c r="AE34" i="16"/>
  <c r="AF34" i="16"/>
  <c r="AI34" i="16"/>
  <c r="AJ34" i="16"/>
  <c r="AK34" i="16"/>
  <c r="AL34" i="16"/>
  <c r="AM34" i="16"/>
  <c r="A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Z37" i="16"/>
  <c r="AA37" i="16"/>
  <c r="AB37" i="16"/>
  <c r="AC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Z38" i="16"/>
  <c r="AA38" i="16"/>
  <c r="AB38" i="16"/>
  <c r="AC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Z39" i="16"/>
  <c r="AA39" i="16"/>
  <c r="AB39" i="16"/>
  <c r="AC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Z40" i="16"/>
  <c r="AA40" i="16"/>
  <c r="AB40" i="16"/>
  <c r="AC40" i="16"/>
  <c r="AD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Z43" i="16"/>
  <c r="AA43" i="16"/>
  <c r="AB43" i="16"/>
  <c r="AC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Z44" i="16"/>
  <c r="AA44" i="16"/>
  <c r="AB44" i="16"/>
  <c r="AC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Z45" i="16"/>
  <c r="AA45" i="16"/>
  <c r="AB45" i="16"/>
  <c r="AC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Z46" i="16"/>
  <c r="AA46" i="16"/>
  <c r="AB46" i="16"/>
  <c r="AC46" i="16"/>
  <c r="AD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AD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Y2" i="18"/>
  <c r="A5" i="18"/>
  <c r="D5" i="18"/>
  <c r="G5" i="18"/>
  <c r="H5" i="18"/>
  <c r="I5" i="18"/>
  <c r="J5" i="18"/>
  <c r="K5" i="18"/>
  <c r="L5" i="18"/>
  <c r="M5" i="18"/>
  <c r="O5" i="18"/>
  <c r="R5" i="18"/>
  <c r="S5" i="18"/>
  <c r="AA5" i="18"/>
  <c r="A6" i="18"/>
  <c r="C6" i="18"/>
  <c r="D6" i="18"/>
  <c r="G6" i="18"/>
  <c r="H6" i="18"/>
  <c r="I6" i="18"/>
  <c r="J6" i="18"/>
  <c r="K6" i="18"/>
  <c r="L6" i="18"/>
  <c r="M6" i="18"/>
  <c r="O6" i="18"/>
  <c r="R6" i="18"/>
  <c r="S6" i="18"/>
  <c r="AA6" i="18"/>
  <c r="A7" i="18"/>
  <c r="C7" i="18"/>
  <c r="D7" i="18"/>
  <c r="G7" i="18"/>
  <c r="H7" i="18"/>
  <c r="I7" i="18"/>
  <c r="J7" i="18"/>
  <c r="K7" i="18"/>
  <c r="L7" i="18"/>
  <c r="M7" i="18"/>
  <c r="O7" i="18"/>
  <c r="R7" i="18"/>
  <c r="S7" i="18"/>
  <c r="AA7" i="18"/>
  <c r="A8" i="18"/>
  <c r="C8" i="18"/>
  <c r="D8" i="18"/>
  <c r="G8" i="18"/>
  <c r="H8" i="18"/>
  <c r="I8" i="18"/>
  <c r="J8" i="18"/>
  <c r="K8" i="18"/>
  <c r="L8" i="18"/>
  <c r="M8" i="18"/>
  <c r="O8" i="18"/>
  <c r="R8" i="18"/>
  <c r="S8" i="18"/>
  <c r="AA8" i="18"/>
  <c r="A9" i="18"/>
  <c r="C9" i="18"/>
  <c r="D9" i="18"/>
  <c r="G9" i="18"/>
  <c r="H9" i="18"/>
  <c r="I9" i="18"/>
  <c r="J9" i="18"/>
  <c r="K9" i="18"/>
  <c r="L9" i="18"/>
  <c r="M9" i="18"/>
  <c r="O9" i="18"/>
  <c r="R9" i="18"/>
  <c r="S9" i="18"/>
  <c r="AA9" i="18"/>
  <c r="A10" i="18"/>
  <c r="C10" i="18"/>
  <c r="D10" i="18"/>
  <c r="G10" i="18"/>
  <c r="H10" i="18"/>
  <c r="I10" i="18"/>
  <c r="J10" i="18"/>
  <c r="K10" i="18"/>
  <c r="L10" i="18"/>
  <c r="M10" i="18"/>
  <c r="O10" i="18"/>
  <c r="R10" i="18"/>
  <c r="S10" i="18"/>
  <c r="AA10" i="18"/>
  <c r="A11" i="18"/>
  <c r="C11" i="18"/>
  <c r="D11" i="18"/>
  <c r="G11" i="18"/>
  <c r="H11" i="18"/>
  <c r="I11" i="18"/>
  <c r="J11" i="18"/>
  <c r="K11" i="18"/>
  <c r="L11" i="18"/>
  <c r="M11" i="18"/>
  <c r="O11" i="18"/>
  <c r="R11" i="18"/>
  <c r="S11" i="18"/>
  <c r="AA11" i="18"/>
  <c r="A12" i="18"/>
  <c r="C12" i="18"/>
  <c r="D12" i="18"/>
  <c r="G12" i="18"/>
  <c r="H12" i="18"/>
  <c r="I12" i="18"/>
  <c r="J12" i="18"/>
  <c r="K12" i="18"/>
  <c r="L12" i="18"/>
  <c r="M12" i="18"/>
  <c r="O12" i="18"/>
  <c r="R12" i="18"/>
  <c r="S12" i="18"/>
  <c r="AA12" i="18"/>
  <c r="A13" i="18"/>
  <c r="C13" i="18"/>
  <c r="D13" i="18"/>
  <c r="G13" i="18"/>
  <c r="H13" i="18"/>
  <c r="I13" i="18"/>
  <c r="J13" i="18"/>
  <c r="K13" i="18"/>
  <c r="L13" i="18"/>
  <c r="M13" i="18"/>
  <c r="O13" i="18"/>
  <c r="R13" i="18"/>
  <c r="S13" i="18"/>
  <c r="AA13" i="18"/>
  <c r="A14" i="18"/>
  <c r="C14" i="18"/>
  <c r="D14" i="18"/>
  <c r="G14" i="18"/>
  <c r="H14" i="18"/>
  <c r="I14" i="18"/>
  <c r="J14" i="18"/>
  <c r="K14" i="18"/>
  <c r="L14" i="18"/>
  <c r="M14" i="18"/>
  <c r="O14" i="18"/>
  <c r="R14" i="18"/>
  <c r="S14" i="18"/>
  <c r="AA14" i="18"/>
  <c r="A15" i="18"/>
  <c r="C15" i="18"/>
  <c r="D15" i="18"/>
  <c r="G15" i="18"/>
  <c r="H15" i="18"/>
  <c r="I15" i="18"/>
  <c r="J15" i="18"/>
  <c r="K15" i="18"/>
  <c r="L15" i="18"/>
  <c r="M15" i="18"/>
  <c r="O15" i="18"/>
  <c r="R15" i="18"/>
  <c r="S15" i="18"/>
  <c r="AA15" i="18"/>
  <c r="A16" i="18"/>
  <c r="C16" i="18"/>
  <c r="D16" i="18"/>
  <c r="G16" i="18"/>
  <c r="H16" i="18"/>
  <c r="I16" i="18"/>
  <c r="J16" i="18"/>
  <c r="K16" i="18"/>
  <c r="L16" i="18"/>
  <c r="M16" i="18"/>
  <c r="O16" i="18"/>
  <c r="R16" i="18"/>
  <c r="S16" i="18"/>
  <c r="AA16" i="18"/>
  <c r="A17" i="18"/>
  <c r="C17" i="18"/>
  <c r="D17" i="18"/>
  <c r="G17" i="18"/>
  <c r="H17" i="18"/>
  <c r="I17" i="18"/>
  <c r="J17" i="18"/>
  <c r="K17" i="18"/>
  <c r="L17" i="18"/>
  <c r="M17" i="18"/>
  <c r="O17" i="18"/>
  <c r="R17" i="18"/>
  <c r="S17" i="18"/>
  <c r="AA17" i="18"/>
  <c r="A18" i="18"/>
  <c r="C18" i="18"/>
  <c r="D18" i="18"/>
  <c r="G18" i="18"/>
  <c r="H18" i="18"/>
  <c r="I18" i="18"/>
  <c r="J18" i="18"/>
  <c r="K18" i="18"/>
  <c r="L18" i="18"/>
  <c r="M18" i="18"/>
  <c r="O18" i="18"/>
  <c r="R18" i="18"/>
  <c r="S18" i="18"/>
  <c r="AA18" i="18"/>
  <c r="A19" i="18"/>
  <c r="C19" i="18"/>
  <c r="D19" i="18"/>
  <c r="G19" i="18"/>
  <c r="H19" i="18"/>
  <c r="I19" i="18"/>
  <c r="J19" i="18"/>
  <c r="K19" i="18"/>
  <c r="L19" i="18"/>
  <c r="M19" i="18"/>
  <c r="O19" i="18"/>
  <c r="R19" i="18"/>
  <c r="S19" i="18"/>
  <c r="AA19" i="18"/>
  <c r="A20" i="18"/>
  <c r="B20" i="18"/>
  <c r="C20" i="18"/>
  <c r="D20" i="18"/>
  <c r="G20" i="18"/>
  <c r="H20" i="18"/>
  <c r="I20" i="18"/>
  <c r="J20" i="18"/>
  <c r="K20" i="18"/>
  <c r="L20" i="18"/>
  <c r="M20" i="18"/>
  <c r="O20" i="18"/>
  <c r="R20" i="18"/>
  <c r="S20" i="18"/>
  <c r="AA20" i="18"/>
  <c r="A21" i="18"/>
  <c r="B21" i="18"/>
  <c r="C21" i="18"/>
  <c r="D21" i="18"/>
  <c r="G21" i="18"/>
  <c r="H21" i="18"/>
  <c r="I21" i="18"/>
  <c r="J21" i="18"/>
  <c r="K21" i="18"/>
  <c r="L21" i="18"/>
  <c r="M21" i="18"/>
  <c r="O21" i="18"/>
  <c r="R21" i="18"/>
  <c r="S21" i="18"/>
  <c r="AA21" i="18"/>
  <c r="A22" i="18"/>
  <c r="B22" i="18"/>
  <c r="C22" i="18"/>
  <c r="D22" i="18"/>
  <c r="G22" i="18"/>
  <c r="H22" i="18"/>
  <c r="I22" i="18"/>
  <c r="J22" i="18"/>
  <c r="K22" i="18"/>
  <c r="L22" i="18"/>
  <c r="M22" i="18"/>
  <c r="O22" i="18"/>
  <c r="R22" i="18"/>
  <c r="S22" i="18"/>
  <c r="AA22" i="18"/>
  <c r="A23" i="18"/>
  <c r="B23" i="18"/>
  <c r="C23" i="18"/>
  <c r="D23" i="18"/>
  <c r="G23" i="18"/>
  <c r="H23" i="18"/>
  <c r="I23" i="18"/>
  <c r="J23" i="18"/>
  <c r="K23" i="18"/>
  <c r="L23" i="18"/>
  <c r="M23" i="18"/>
  <c r="O23" i="18"/>
  <c r="R23" i="18"/>
  <c r="S23" i="18"/>
  <c r="AA23" i="18"/>
  <c r="A24" i="18"/>
  <c r="B24" i="18"/>
  <c r="C24" i="18"/>
  <c r="D24" i="18"/>
  <c r="G24" i="18"/>
  <c r="H24" i="18"/>
  <c r="I24" i="18"/>
  <c r="J24" i="18"/>
  <c r="K24" i="18"/>
  <c r="L24" i="18"/>
  <c r="M24" i="18"/>
  <c r="O24" i="18"/>
  <c r="R24" i="18"/>
  <c r="S24" i="18"/>
  <c r="AA24" i="18"/>
  <c r="A25" i="18"/>
  <c r="B25" i="18"/>
  <c r="C25" i="18"/>
  <c r="D25" i="18"/>
  <c r="G25" i="18"/>
  <c r="H25" i="18"/>
  <c r="I25" i="18"/>
  <c r="J25" i="18"/>
  <c r="K25" i="18"/>
  <c r="L25" i="18"/>
  <c r="M25" i="18"/>
  <c r="O25" i="18"/>
  <c r="R25" i="18"/>
  <c r="S25" i="18"/>
  <c r="AA25" i="18"/>
  <c r="A26" i="18"/>
  <c r="B26" i="18"/>
  <c r="C26" i="18"/>
  <c r="D26" i="18"/>
  <c r="G26" i="18"/>
  <c r="H26" i="18"/>
  <c r="I26" i="18"/>
  <c r="J26" i="18"/>
  <c r="K26" i="18"/>
  <c r="L26" i="18"/>
  <c r="M26" i="18"/>
  <c r="O26" i="18"/>
  <c r="R26" i="18"/>
  <c r="S26" i="18"/>
  <c r="AA26" i="18"/>
  <c r="A27" i="18"/>
  <c r="B27" i="18"/>
  <c r="C27" i="18"/>
  <c r="D27" i="18"/>
  <c r="G27" i="18"/>
  <c r="H27" i="18"/>
  <c r="I27" i="18"/>
  <c r="J27" i="18"/>
  <c r="K27" i="18"/>
  <c r="L27" i="18"/>
  <c r="M27" i="18"/>
  <c r="O27" i="18"/>
  <c r="R27" i="18"/>
  <c r="S27" i="18"/>
  <c r="AA27" i="18"/>
  <c r="A28" i="18"/>
  <c r="B28" i="18"/>
  <c r="C28" i="18"/>
  <c r="D28" i="18"/>
  <c r="G28" i="18"/>
  <c r="H28" i="18"/>
  <c r="I28" i="18"/>
  <c r="J28" i="18"/>
  <c r="K28" i="18"/>
  <c r="L28" i="18"/>
  <c r="M28" i="18"/>
  <c r="O28" i="18"/>
  <c r="R28" i="18"/>
  <c r="S28" i="18"/>
  <c r="AA28" i="18"/>
  <c r="A29" i="18"/>
  <c r="C29" i="18"/>
  <c r="D29" i="18"/>
  <c r="G29" i="18"/>
  <c r="H29" i="18"/>
  <c r="I29" i="18"/>
  <c r="J29" i="18"/>
  <c r="K29" i="18"/>
  <c r="L29" i="18"/>
  <c r="M29" i="18"/>
  <c r="O29" i="18"/>
  <c r="R29" i="18"/>
  <c r="S29" i="18"/>
  <c r="AA29" i="18"/>
  <c r="A30" i="18"/>
  <c r="C30" i="18"/>
  <c r="D30" i="18"/>
  <c r="G30" i="18"/>
  <c r="H30" i="18"/>
  <c r="I30" i="18"/>
  <c r="J30" i="18"/>
  <c r="K30" i="18"/>
  <c r="L30" i="18"/>
  <c r="M30" i="18"/>
  <c r="O30" i="18"/>
  <c r="R30" i="18"/>
  <c r="S30" i="18"/>
  <c r="AA30" i="18"/>
  <c r="A31" i="18"/>
  <c r="C31" i="18"/>
  <c r="D31" i="18"/>
  <c r="G31" i="18"/>
  <c r="H31" i="18"/>
  <c r="I31" i="18"/>
  <c r="J31" i="18"/>
  <c r="K31" i="18"/>
  <c r="L31" i="18"/>
  <c r="M31" i="18"/>
  <c r="O31" i="18"/>
  <c r="R31" i="18"/>
  <c r="S31" i="18"/>
  <c r="AA31" i="18"/>
  <c r="A32" i="18"/>
  <c r="B32" i="18"/>
  <c r="C32" i="18"/>
  <c r="D32" i="18"/>
  <c r="G32" i="18"/>
  <c r="H32" i="18"/>
  <c r="I32" i="18"/>
  <c r="J32" i="18"/>
  <c r="K32" i="18"/>
  <c r="L32" i="18"/>
  <c r="M32" i="18"/>
  <c r="O32" i="18"/>
  <c r="R32" i="18"/>
  <c r="S32" i="18"/>
  <c r="AA32" i="18"/>
  <c r="A33" i="18"/>
  <c r="B33" i="18"/>
  <c r="C33" i="18"/>
  <c r="D33" i="18"/>
  <c r="G33" i="18"/>
  <c r="H33" i="18"/>
  <c r="I33" i="18"/>
  <c r="J33" i="18"/>
  <c r="K33" i="18"/>
  <c r="L33" i="18"/>
  <c r="M33" i="18"/>
  <c r="O33" i="18"/>
  <c r="R33" i="18"/>
  <c r="S33" i="18"/>
  <c r="AA33" i="18"/>
  <c r="A34" i="18"/>
  <c r="B34" i="18"/>
  <c r="C34" i="18"/>
  <c r="D34" i="18"/>
  <c r="G34" i="18"/>
  <c r="H34" i="18"/>
  <c r="I34" i="18"/>
  <c r="J34" i="18"/>
  <c r="K34" i="18"/>
  <c r="L34" i="18"/>
  <c r="M34" i="18"/>
  <c r="O34" i="18"/>
  <c r="R34" i="18"/>
  <c r="S34" i="18"/>
  <c r="AA34" i="18"/>
  <c r="A35" i="18"/>
  <c r="B35" i="18"/>
  <c r="C35" i="18"/>
  <c r="D35" i="18"/>
  <c r="G35" i="18"/>
  <c r="H35" i="18"/>
  <c r="I35" i="18"/>
  <c r="J35" i="18"/>
  <c r="K35" i="18"/>
  <c r="L35" i="18"/>
  <c r="M35" i="18"/>
  <c r="O35" i="18"/>
  <c r="R35" i="18"/>
  <c r="S35" i="18"/>
  <c r="AA35" i="18"/>
  <c r="A36" i="18"/>
  <c r="B36" i="18"/>
  <c r="C36" i="18"/>
  <c r="D36" i="18"/>
  <c r="G36" i="18"/>
  <c r="H36" i="18"/>
  <c r="I36" i="18"/>
  <c r="J36" i="18"/>
  <c r="K36" i="18"/>
  <c r="L36" i="18"/>
  <c r="M36" i="18"/>
  <c r="O36" i="18"/>
  <c r="R36" i="18"/>
  <c r="S36" i="18"/>
  <c r="AA36" i="18"/>
  <c r="A37" i="18"/>
  <c r="B37" i="18"/>
  <c r="C37" i="18"/>
  <c r="D37" i="18"/>
  <c r="G37" i="18"/>
  <c r="H37" i="18"/>
  <c r="I37" i="18"/>
  <c r="J37" i="18"/>
  <c r="K37" i="18"/>
  <c r="L37" i="18"/>
  <c r="M37" i="18"/>
  <c r="O37" i="18"/>
  <c r="R37" i="18"/>
  <c r="S37" i="18"/>
  <c r="AA37" i="18"/>
  <c r="A38" i="18"/>
  <c r="B38" i="18"/>
  <c r="C38" i="18"/>
  <c r="D38" i="18"/>
  <c r="G38" i="18"/>
  <c r="H38" i="18"/>
  <c r="I38" i="18"/>
  <c r="J38" i="18"/>
  <c r="K38" i="18"/>
  <c r="L38" i="18"/>
  <c r="M38" i="18"/>
  <c r="O38" i="18"/>
  <c r="R38" i="18"/>
  <c r="S38" i="18"/>
  <c r="AA38" i="18"/>
  <c r="A39" i="18"/>
  <c r="B39" i="18"/>
  <c r="C39" i="18"/>
  <c r="D39" i="18"/>
  <c r="G39" i="18"/>
  <c r="H39" i="18"/>
  <c r="I39" i="18"/>
  <c r="J39" i="18"/>
  <c r="K39" i="18"/>
  <c r="L39" i="18"/>
  <c r="M39" i="18"/>
  <c r="O39" i="18"/>
  <c r="R39" i="18"/>
  <c r="S39" i="18"/>
  <c r="AA39" i="18"/>
  <c r="A40" i="18"/>
  <c r="B40" i="18"/>
  <c r="C40" i="18"/>
  <c r="D40" i="18"/>
  <c r="G40" i="18"/>
  <c r="H40" i="18"/>
  <c r="I40" i="18"/>
  <c r="J40" i="18"/>
  <c r="K40" i="18"/>
  <c r="L40" i="18"/>
  <c r="M40" i="18"/>
  <c r="O40" i="18"/>
  <c r="R40" i="18"/>
  <c r="S40" i="18"/>
  <c r="AA40" i="18"/>
  <c r="A41" i="18"/>
  <c r="B41" i="18"/>
  <c r="C41" i="18"/>
  <c r="D41" i="18"/>
  <c r="G41" i="18"/>
  <c r="H41" i="18"/>
  <c r="I41" i="18"/>
  <c r="J41" i="18"/>
  <c r="K41" i="18"/>
  <c r="L41" i="18"/>
  <c r="M41" i="18"/>
  <c r="O41" i="18"/>
  <c r="R41" i="18"/>
  <c r="S41" i="18"/>
  <c r="AA41" i="18"/>
  <c r="A42" i="18"/>
  <c r="B42" i="18"/>
  <c r="C42" i="18"/>
  <c r="D42" i="18"/>
  <c r="G42" i="18"/>
  <c r="H42" i="18"/>
  <c r="I42" i="18"/>
  <c r="J42" i="18"/>
  <c r="K42" i="18"/>
  <c r="L42" i="18"/>
  <c r="M42" i="18"/>
  <c r="O42" i="18"/>
  <c r="R42" i="18"/>
  <c r="S42" i="18"/>
  <c r="AA42" i="18"/>
  <c r="A43" i="18"/>
  <c r="B43" i="18"/>
  <c r="D43" i="18"/>
  <c r="G43" i="18"/>
  <c r="H43" i="18"/>
  <c r="I43" i="18"/>
  <c r="J43" i="18"/>
  <c r="K43" i="18"/>
  <c r="L43" i="18"/>
  <c r="M43" i="18"/>
  <c r="O43" i="18"/>
  <c r="R43" i="18"/>
  <c r="S43" i="18"/>
  <c r="AA43" i="18"/>
  <c r="A44" i="18"/>
  <c r="C44" i="18"/>
  <c r="D44" i="18"/>
  <c r="G44" i="18"/>
  <c r="H44" i="18"/>
  <c r="I44" i="18"/>
  <c r="J44" i="18"/>
  <c r="K44" i="18"/>
  <c r="L44" i="18"/>
  <c r="M44" i="18"/>
  <c r="O44" i="18"/>
  <c r="R44" i="18"/>
  <c r="S44" i="18"/>
  <c r="T44" i="18"/>
  <c r="AA44" i="18"/>
  <c r="A45" i="18"/>
  <c r="C45" i="18"/>
  <c r="D45" i="18"/>
  <c r="G45" i="18"/>
  <c r="H45" i="18"/>
  <c r="I45" i="18"/>
  <c r="J45" i="18"/>
  <c r="K45" i="18"/>
  <c r="L45" i="18"/>
  <c r="M45" i="18"/>
  <c r="O45" i="18"/>
  <c r="R45" i="18"/>
  <c r="S45" i="18"/>
  <c r="T45" i="18"/>
  <c r="AA45" i="18"/>
  <c r="A46" i="18"/>
  <c r="C46" i="18"/>
  <c r="D46" i="18"/>
  <c r="G46" i="18"/>
  <c r="H46" i="18"/>
  <c r="I46" i="18"/>
  <c r="J46" i="18"/>
  <c r="K46" i="18"/>
  <c r="L46" i="18"/>
  <c r="M46" i="18"/>
  <c r="O46" i="18"/>
  <c r="R46" i="18"/>
  <c r="S46" i="18"/>
  <c r="T46" i="18"/>
  <c r="AA46" i="18"/>
  <c r="A47" i="18"/>
  <c r="C47" i="18"/>
  <c r="D47" i="18"/>
  <c r="G47" i="18"/>
  <c r="H47" i="18"/>
  <c r="I47" i="18"/>
  <c r="J47" i="18"/>
  <c r="K47" i="18"/>
  <c r="L47" i="18"/>
  <c r="M47" i="18"/>
  <c r="O47" i="18"/>
  <c r="R47" i="18"/>
  <c r="S47" i="18"/>
  <c r="T47" i="18"/>
  <c r="AA47" i="18"/>
  <c r="A48" i="18"/>
  <c r="C48" i="18"/>
  <c r="D48" i="18"/>
  <c r="G48" i="18"/>
  <c r="H48" i="18"/>
  <c r="I48" i="18"/>
  <c r="J48" i="18"/>
  <c r="K48" i="18"/>
  <c r="L48" i="18"/>
  <c r="M48" i="18"/>
  <c r="O48" i="18"/>
  <c r="R48" i="18"/>
  <c r="S48" i="18"/>
  <c r="T48" i="18"/>
  <c r="AA48" i="18"/>
  <c r="A49" i="18"/>
  <c r="C49" i="18"/>
  <c r="D49" i="18"/>
  <c r="F49" i="18"/>
  <c r="G49" i="18"/>
  <c r="K49" i="18"/>
  <c r="O49" i="18"/>
  <c r="Q49" i="18"/>
  <c r="R49" i="18"/>
  <c r="S49" i="18"/>
  <c r="T49" i="18"/>
  <c r="AA49" i="18"/>
  <c r="A50" i="18"/>
  <c r="C50" i="18"/>
  <c r="D50" i="18"/>
  <c r="F50" i="18"/>
  <c r="G50" i="18"/>
  <c r="K50" i="18"/>
  <c r="O50" i="18"/>
  <c r="Q50" i="18"/>
  <c r="R50" i="18"/>
  <c r="S50" i="18"/>
  <c r="T50" i="18"/>
  <c r="AA50" i="18"/>
  <c r="A51" i="18"/>
  <c r="C51" i="18"/>
  <c r="D51" i="18"/>
  <c r="F51" i="18"/>
  <c r="G51" i="18"/>
  <c r="K51" i="18"/>
  <c r="O51" i="18"/>
  <c r="Q51" i="18"/>
  <c r="R51" i="18"/>
  <c r="S51" i="18"/>
  <c r="T51" i="18"/>
  <c r="AA51" i="18"/>
  <c r="A52" i="18"/>
  <c r="C52" i="18"/>
  <c r="D52" i="18"/>
  <c r="F52" i="18"/>
  <c r="G52" i="18"/>
  <c r="K52" i="18"/>
  <c r="O52" i="18"/>
  <c r="Q52" i="18"/>
  <c r="R52" i="18"/>
  <c r="S52" i="18"/>
  <c r="T52" i="18"/>
  <c r="AA52" i="18"/>
  <c r="A53" i="18"/>
  <c r="C53" i="18"/>
  <c r="D53" i="18"/>
  <c r="F53" i="18"/>
  <c r="G53" i="18"/>
  <c r="K53" i="18"/>
  <c r="O53" i="18"/>
  <c r="Q53" i="18"/>
  <c r="R53" i="18"/>
  <c r="S53" i="18"/>
  <c r="T53" i="18"/>
  <c r="AA53" i="18"/>
  <c r="A54" i="18"/>
  <c r="C54" i="18"/>
  <c r="D54" i="18"/>
  <c r="F54" i="18"/>
  <c r="G54" i="18"/>
  <c r="K54" i="18"/>
  <c r="O54" i="18"/>
  <c r="Q54" i="18"/>
  <c r="R54" i="18"/>
  <c r="S54" i="18"/>
  <c r="T54" i="18"/>
  <c r="AA54" i="18"/>
  <c r="A55" i="18"/>
  <c r="C55" i="18"/>
  <c r="D55" i="18"/>
  <c r="F55" i="18"/>
  <c r="G55" i="18"/>
  <c r="K55" i="18"/>
  <c r="O55" i="18"/>
  <c r="Q55" i="18"/>
  <c r="R55" i="18"/>
  <c r="S55" i="18"/>
  <c r="T55" i="18"/>
  <c r="AA55" i="18"/>
  <c r="A56" i="18"/>
  <c r="C56" i="18"/>
  <c r="D56" i="18"/>
  <c r="F56" i="18"/>
  <c r="G56" i="18"/>
  <c r="K56" i="18"/>
  <c r="O56" i="18"/>
  <c r="Q56" i="18"/>
  <c r="R56" i="18"/>
  <c r="S56" i="18"/>
  <c r="T56" i="18"/>
  <c r="AA56" i="18"/>
  <c r="A57" i="18"/>
  <c r="C57" i="18"/>
  <c r="D57" i="18"/>
  <c r="F57" i="18"/>
  <c r="G57" i="18"/>
  <c r="K57" i="18"/>
  <c r="O57" i="18"/>
  <c r="Q57" i="18"/>
  <c r="R57" i="18"/>
  <c r="S57" i="18"/>
  <c r="T57" i="18"/>
  <c r="AA57" i="18"/>
  <c r="A58" i="18"/>
  <c r="C58" i="18"/>
  <c r="D58" i="18"/>
  <c r="F58" i="18"/>
  <c r="G58" i="18"/>
  <c r="K58" i="18"/>
  <c r="O58" i="18"/>
  <c r="Q58" i="18"/>
  <c r="R58" i="18"/>
  <c r="S58" i="18"/>
  <c r="T58" i="18"/>
  <c r="AA58" i="18"/>
  <c r="A59" i="18"/>
  <c r="C59" i="18"/>
  <c r="D59" i="18"/>
  <c r="F59" i="18"/>
  <c r="G59" i="18"/>
  <c r="K59" i="18"/>
  <c r="O59" i="18"/>
  <c r="Q59" i="18"/>
  <c r="R59" i="18"/>
  <c r="S59" i="18"/>
  <c r="T59" i="18"/>
  <c r="AA59" i="18"/>
  <c r="A60" i="18"/>
  <c r="C60" i="18"/>
  <c r="D60" i="18"/>
  <c r="F60" i="18"/>
  <c r="G60" i="18"/>
  <c r="K60" i="18"/>
  <c r="O60" i="18"/>
  <c r="Q60" i="18"/>
  <c r="R60" i="18"/>
  <c r="S60" i="18"/>
  <c r="T60" i="18"/>
  <c r="AA60" i="18"/>
  <c r="A61" i="18"/>
  <c r="C61" i="18"/>
  <c r="D61" i="18"/>
  <c r="F61" i="18"/>
  <c r="G61" i="18"/>
  <c r="K61" i="18"/>
  <c r="O61" i="18"/>
  <c r="Q61" i="18"/>
  <c r="R61" i="18"/>
  <c r="S61" i="18"/>
  <c r="T61" i="18"/>
  <c r="AA61" i="18"/>
  <c r="A62" i="18"/>
  <c r="C62" i="18"/>
  <c r="D62" i="18"/>
  <c r="F62" i="18"/>
  <c r="G62" i="18"/>
  <c r="K62" i="18"/>
  <c r="O62" i="18"/>
  <c r="Q62" i="18"/>
  <c r="R62" i="18"/>
  <c r="S62" i="18"/>
  <c r="T62" i="18"/>
  <c r="AA62" i="18"/>
  <c r="A63" i="18"/>
  <c r="C63" i="18"/>
  <c r="D63" i="18"/>
  <c r="F63" i="18"/>
  <c r="G63" i="18"/>
  <c r="K63" i="18"/>
  <c r="O63" i="18"/>
  <c r="Q63" i="18"/>
  <c r="R63" i="18"/>
  <c r="S63" i="18"/>
  <c r="T63" i="18"/>
  <c r="AA63" i="18"/>
  <c r="A64" i="18"/>
  <c r="C64" i="18"/>
  <c r="D64" i="18"/>
  <c r="F64" i="18"/>
  <c r="G64" i="18"/>
  <c r="K64" i="18"/>
  <c r="O64" i="18"/>
  <c r="Q64" i="18"/>
  <c r="R64" i="18"/>
  <c r="S64" i="18"/>
  <c r="T64" i="18"/>
  <c r="AA64" i="18"/>
  <c r="A65" i="18"/>
  <c r="C65" i="18"/>
  <c r="D65" i="18"/>
  <c r="F65" i="18"/>
  <c r="G65" i="18"/>
  <c r="K65" i="18"/>
  <c r="O65" i="18"/>
  <c r="Q65" i="18"/>
  <c r="R65" i="18"/>
  <c r="S65" i="18"/>
  <c r="T65" i="18"/>
  <c r="AA65" i="18"/>
  <c r="A66" i="18"/>
  <c r="C66" i="18"/>
  <c r="D66" i="18"/>
  <c r="F66" i="18"/>
  <c r="G66" i="18"/>
  <c r="K66" i="18"/>
  <c r="O66" i="18"/>
  <c r="Q66" i="18"/>
  <c r="R66" i="18"/>
  <c r="S66" i="18"/>
  <c r="T66" i="18"/>
  <c r="AA66" i="18"/>
  <c r="A67" i="18"/>
  <c r="C67" i="18"/>
  <c r="D67" i="18"/>
  <c r="F67" i="18"/>
  <c r="G67" i="18"/>
  <c r="K67" i="18"/>
  <c r="O67" i="18"/>
  <c r="Q67" i="18"/>
  <c r="R67" i="18"/>
  <c r="S67" i="18"/>
  <c r="T67" i="18"/>
  <c r="AA67" i="18"/>
  <c r="A68" i="18"/>
  <c r="C68" i="18"/>
  <c r="D68" i="18"/>
  <c r="F68" i="18"/>
  <c r="G68" i="18"/>
  <c r="K68" i="18"/>
  <c r="O68" i="18"/>
  <c r="Q68" i="18"/>
  <c r="R68" i="18"/>
  <c r="S68" i="18"/>
  <c r="T68" i="18"/>
  <c r="AA68" i="18"/>
  <c r="A69" i="18"/>
  <c r="C69" i="18"/>
  <c r="D69" i="18"/>
  <c r="F69" i="18"/>
  <c r="G69" i="18"/>
  <c r="K69" i="18"/>
  <c r="O69" i="18"/>
  <c r="Q69" i="18"/>
  <c r="R69" i="18"/>
  <c r="S69" i="18"/>
  <c r="T69" i="18"/>
  <c r="AA69" i="18"/>
  <c r="A70" i="18"/>
  <c r="C70" i="18"/>
  <c r="D70" i="18"/>
  <c r="F70" i="18"/>
  <c r="G70" i="18"/>
  <c r="K70" i="18"/>
  <c r="O70" i="18"/>
  <c r="Q70" i="18"/>
  <c r="R70" i="18"/>
  <c r="S70" i="18"/>
  <c r="T70" i="18"/>
  <c r="AA70" i="18"/>
  <c r="A71" i="18"/>
  <c r="C71" i="18"/>
  <c r="D71" i="18"/>
  <c r="F71" i="18"/>
  <c r="G71" i="18"/>
  <c r="K71" i="18"/>
  <c r="O71" i="18"/>
  <c r="Q71" i="18"/>
  <c r="R71" i="18"/>
  <c r="S71" i="18"/>
  <c r="T71" i="18"/>
  <c r="AA71" i="18"/>
  <c r="A72" i="18"/>
  <c r="C72" i="18"/>
  <c r="D72" i="18"/>
  <c r="F72" i="18"/>
  <c r="G72" i="18"/>
  <c r="K72" i="18"/>
  <c r="O72" i="18"/>
  <c r="Q72" i="18"/>
  <c r="R72" i="18"/>
  <c r="S72" i="18"/>
  <c r="T72" i="18"/>
  <c r="AA72" i="18"/>
  <c r="A73" i="18"/>
  <c r="C73" i="18"/>
  <c r="D73" i="18"/>
  <c r="F73" i="18"/>
  <c r="G73" i="18"/>
  <c r="K73" i="18"/>
  <c r="O73" i="18"/>
  <c r="Q73" i="18"/>
  <c r="R73" i="18"/>
  <c r="S73" i="18"/>
  <c r="T73" i="18"/>
  <c r="AA73" i="18"/>
  <c r="A74" i="18"/>
  <c r="C74" i="18"/>
  <c r="D74" i="18"/>
  <c r="F74" i="18"/>
  <c r="G74" i="18"/>
  <c r="K74" i="18"/>
  <c r="O74" i="18"/>
  <c r="Q74" i="18"/>
  <c r="R74" i="18"/>
  <c r="S74" i="18"/>
  <c r="T74" i="18"/>
  <c r="AA74" i="18"/>
  <c r="A75" i="18"/>
  <c r="C75" i="18"/>
  <c r="D75" i="18"/>
  <c r="F75" i="18"/>
  <c r="G75" i="18"/>
  <c r="K75" i="18"/>
  <c r="O75" i="18"/>
  <c r="Q75" i="18"/>
  <c r="R75" i="18"/>
  <c r="S75" i="18"/>
  <c r="T75" i="18"/>
  <c r="AA75" i="18"/>
  <c r="A76" i="18"/>
  <c r="C76" i="18"/>
  <c r="D76" i="18"/>
  <c r="F76" i="18"/>
  <c r="G76" i="18"/>
  <c r="K76" i="18"/>
  <c r="O76" i="18"/>
  <c r="Q76" i="18"/>
  <c r="R76" i="18"/>
  <c r="S76" i="18"/>
  <c r="T76" i="18"/>
  <c r="AA76" i="18"/>
  <c r="A77" i="18"/>
  <c r="C77" i="18"/>
  <c r="D77" i="18"/>
  <c r="F77" i="18"/>
  <c r="G77" i="18"/>
  <c r="K77" i="18"/>
  <c r="O77" i="18"/>
  <c r="Q77" i="18"/>
  <c r="R77" i="18"/>
  <c r="S77" i="18"/>
  <c r="T77" i="18"/>
  <c r="AA77" i="18"/>
  <c r="A78" i="18"/>
  <c r="C78" i="18"/>
  <c r="D78" i="18"/>
  <c r="F78" i="18"/>
  <c r="G78" i="18"/>
  <c r="K78" i="18"/>
  <c r="O78" i="18"/>
  <c r="Q78" i="18"/>
  <c r="R78" i="18"/>
  <c r="S78" i="18"/>
  <c r="T78" i="18"/>
  <c r="AA78" i="18"/>
  <c r="A79" i="18"/>
  <c r="C79" i="18"/>
  <c r="D79" i="18"/>
  <c r="F79" i="18"/>
  <c r="G79" i="18"/>
  <c r="K79" i="18"/>
  <c r="O79" i="18"/>
  <c r="Q79" i="18"/>
  <c r="R79" i="18"/>
  <c r="S79" i="18"/>
  <c r="T79" i="18"/>
  <c r="AA79" i="18"/>
  <c r="A80" i="18"/>
  <c r="C80" i="18"/>
  <c r="D80" i="18"/>
  <c r="F80" i="18"/>
  <c r="G80" i="18"/>
  <c r="K80" i="18"/>
  <c r="O80" i="18"/>
  <c r="Q80" i="18"/>
  <c r="R80" i="18"/>
  <c r="S80" i="18"/>
  <c r="T80" i="18"/>
  <c r="AA80" i="18"/>
  <c r="A81" i="18"/>
  <c r="C81" i="18"/>
  <c r="D81" i="18"/>
  <c r="F81" i="18"/>
  <c r="G81" i="18"/>
  <c r="K81" i="18"/>
  <c r="O81" i="18"/>
  <c r="Q81" i="18"/>
  <c r="R81" i="18"/>
  <c r="S81" i="18"/>
  <c r="T81" i="18"/>
  <c r="AA81" i="18"/>
  <c r="A82" i="18"/>
  <c r="C82" i="18"/>
  <c r="D82" i="18"/>
  <c r="F82" i="18"/>
  <c r="G82" i="18"/>
  <c r="K82" i="18"/>
  <c r="O82" i="18"/>
  <c r="Q82" i="18"/>
  <c r="R82" i="18"/>
  <c r="S82" i="18"/>
  <c r="T82" i="18"/>
  <c r="AA82" i="18"/>
  <c r="A83" i="18"/>
  <c r="C83" i="18"/>
  <c r="D83" i="18"/>
  <c r="F83" i="18"/>
  <c r="G83" i="18"/>
  <c r="K83" i="18"/>
  <c r="O83" i="18"/>
  <c r="Q83" i="18"/>
  <c r="R83" i="18"/>
  <c r="S83" i="18"/>
  <c r="T83" i="18"/>
  <c r="AA83" i="18"/>
  <c r="A84" i="18"/>
  <c r="C84" i="18"/>
  <c r="D84" i="18"/>
  <c r="F84" i="18"/>
  <c r="G84" i="18"/>
  <c r="K84" i="18"/>
  <c r="O84" i="18"/>
  <c r="Q84" i="18"/>
  <c r="R84" i="18"/>
  <c r="S84" i="18"/>
  <c r="T84" i="18"/>
  <c r="AA84" i="18"/>
  <c r="A85" i="18"/>
  <c r="C85" i="18"/>
  <c r="D85" i="18"/>
  <c r="F85" i="18"/>
  <c r="G85" i="18"/>
  <c r="K85" i="18"/>
  <c r="O85" i="18"/>
  <c r="Q85" i="18"/>
  <c r="R85" i="18"/>
  <c r="S85" i="18"/>
  <c r="T85" i="18"/>
  <c r="AA85" i="18"/>
  <c r="A86" i="18"/>
  <c r="C86" i="18"/>
  <c r="D86" i="18"/>
  <c r="F86" i="18"/>
  <c r="G86" i="18"/>
  <c r="K86" i="18"/>
  <c r="O86" i="18"/>
  <c r="Q86" i="18"/>
  <c r="R86" i="18"/>
  <c r="S86" i="18"/>
  <c r="T86" i="18"/>
  <c r="AA86" i="18"/>
  <c r="A87" i="18"/>
  <c r="C87" i="18"/>
  <c r="D87" i="18"/>
  <c r="F87" i="18"/>
  <c r="G87" i="18"/>
  <c r="K87" i="18"/>
  <c r="O87" i="18"/>
  <c r="Q87" i="18"/>
  <c r="R87" i="18"/>
  <c r="S87" i="18"/>
  <c r="T87" i="18"/>
  <c r="AA87" i="18"/>
  <c r="O3" i="14"/>
  <c r="G4" i="14"/>
  <c r="H4" i="14"/>
  <c r="I4" i="14"/>
  <c r="J4" i="14"/>
  <c r="G5" i="14"/>
  <c r="H5" i="14"/>
  <c r="I5" i="14"/>
  <c r="J5" i="14"/>
  <c r="G6" i="14"/>
  <c r="H6" i="14"/>
  <c r="I6" i="14"/>
  <c r="J6" i="14"/>
  <c r="O6" i="14"/>
  <c r="P6" i="14"/>
  <c r="Q6" i="14"/>
  <c r="H7" i="14"/>
  <c r="I7" i="14"/>
  <c r="J7" i="14"/>
  <c r="N7" i="14"/>
  <c r="O7" i="14"/>
  <c r="P7" i="14"/>
  <c r="G8" i="14"/>
  <c r="H8" i="14"/>
  <c r="I8" i="14"/>
  <c r="J8" i="14"/>
  <c r="P8" i="14"/>
  <c r="G9" i="14"/>
  <c r="H9" i="14"/>
  <c r="I9" i="14"/>
  <c r="J9" i="14"/>
  <c r="M9" i="14"/>
  <c r="N9" i="14"/>
  <c r="O9" i="14"/>
  <c r="P9" i="14"/>
  <c r="Q9" i="14"/>
  <c r="H10" i="14"/>
  <c r="I10" i="14"/>
  <c r="J10" i="14"/>
  <c r="H11" i="14"/>
  <c r="I11" i="14"/>
  <c r="J11" i="14"/>
  <c r="P11" i="14"/>
  <c r="Q11" i="14"/>
  <c r="G12" i="14"/>
  <c r="H12" i="14"/>
  <c r="I12" i="14"/>
  <c r="J12" i="14"/>
  <c r="M12" i="14"/>
  <c r="O12" i="14"/>
  <c r="P12" i="14"/>
  <c r="G13" i="14"/>
  <c r="H13" i="14"/>
  <c r="I13" i="14"/>
  <c r="J13" i="14"/>
  <c r="M13" i="14"/>
  <c r="P13" i="14"/>
  <c r="G14" i="14"/>
  <c r="H14" i="14"/>
  <c r="I14" i="14"/>
  <c r="J14" i="14"/>
  <c r="M14" i="14"/>
  <c r="N14" i="14"/>
  <c r="O14" i="14"/>
  <c r="P14" i="14"/>
  <c r="Q14" i="14"/>
  <c r="H15" i="14"/>
  <c r="I15" i="14"/>
  <c r="J15" i="14"/>
  <c r="M15" i="14"/>
  <c r="O15" i="14"/>
  <c r="P15" i="14"/>
  <c r="Q15" i="14"/>
  <c r="G16" i="14"/>
  <c r="H16" i="14"/>
  <c r="I16" i="14"/>
  <c r="J16" i="14"/>
  <c r="M16" i="14"/>
  <c r="N16" i="14"/>
  <c r="O16" i="14"/>
  <c r="P16" i="14"/>
  <c r="Q16" i="14"/>
  <c r="G17" i="14"/>
  <c r="H17" i="14"/>
  <c r="I17" i="14"/>
  <c r="J17" i="14"/>
  <c r="O17" i="14"/>
  <c r="G18" i="14"/>
  <c r="H18" i="14"/>
  <c r="I18" i="14"/>
  <c r="J18" i="14"/>
  <c r="P18" i="14"/>
  <c r="G19" i="14"/>
  <c r="H19" i="14"/>
  <c r="I19" i="14"/>
  <c r="J19" i="14"/>
  <c r="M19" i="14"/>
  <c r="N19" i="14"/>
  <c r="O19" i="14"/>
  <c r="P19" i="14"/>
  <c r="Q19" i="14"/>
  <c r="G20" i="14"/>
  <c r="H20" i="14"/>
  <c r="I20" i="14"/>
  <c r="J20" i="14"/>
  <c r="M20" i="14"/>
  <c r="G21" i="14"/>
  <c r="H21" i="14"/>
  <c r="I21" i="14"/>
  <c r="J21" i="14"/>
  <c r="N21" i="14"/>
  <c r="G22" i="14"/>
  <c r="H22" i="14"/>
  <c r="I22" i="14"/>
  <c r="J22" i="14"/>
  <c r="H23" i="14"/>
  <c r="I23" i="14"/>
  <c r="J23" i="14"/>
  <c r="G24" i="14"/>
  <c r="H24" i="14"/>
  <c r="I24" i="14"/>
  <c r="J24" i="14"/>
  <c r="M24" i="14"/>
  <c r="N24" i="14"/>
  <c r="O24" i="14"/>
  <c r="P24" i="14"/>
  <c r="Q24" i="14"/>
  <c r="G25" i="14"/>
  <c r="H25" i="14"/>
  <c r="I25" i="14"/>
  <c r="J25" i="14"/>
  <c r="H26" i="14"/>
  <c r="I26" i="14"/>
  <c r="J26" i="14"/>
  <c r="H27" i="14"/>
  <c r="I27" i="14"/>
  <c r="J27" i="14"/>
  <c r="G28" i="14"/>
  <c r="H28" i="14"/>
  <c r="I28" i="14"/>
  <c r="J28" i="14"/>
  <c r="G29" i="14"/>
  <c r="H29" i="14"/>
  <c r="I29" i="14"/>
  <c r="J29" i="14"/>
  <c r="H30" i="14"/>
  <c r="I30" i="14"/>
  <c r="J30" i="14"/>
  <c r="G31" i="14"/>
  <c r="H31" i="14"/>
  <c r="I31" i="14"/>
  <c r="J31" i="14"/>
  <c r="H32" i="14"/>
  <c r="I32" i="14"/>
  <c r="J32" i="14"/>
  <c r="G33" i="14"/>
  <c r="H33" i="14"/>
  <c r="I33" i="14"/>
  <c r="J33" i="14"/>
  <c r="H34" i="14"/>
  <c r="I34" i="14"/>
  <c r="J34" i="14"/>
  <c r="G35" i="14"/>
  <c r="H35" i="14"/>
  <c r="I35" i="14"/>
  <c r="J35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H40" i="14"/>
  <c r="I40" i="14"/>
  <c r="J40" i="14"/>
  <c r="H41" i="14"/>
  <c r="I41" i="14"/>
  <c r="J41" i="14"/>
  <c r="G43" i="14"/>
  <c r="H43" i="14"/>
  <c r="I43" i="14"/>
  <c r="J43" i="14"/>
  <c r="H44" i="14"/>
  <c r="I44" i="14"/>
  <c r="J44" i="14"/>
  <c r="G45" i="14"/>
  <c r="H45" i="14"/>
  <c r="I45" i="14"/>
  <c r="J45" i="14"/>
  <c r="G46" i="14"/>
  <c r="H46" i="14"/>
  <c r="I46" i="14"/>
  <c r="J46" i="14"/>
  <c r="H47" i="14"/>
  <c r="I47" i="14"/>
  <c r="J47" i="14"/>
  <c r="G48" i="14"/>
  <c r="H48" i="14"/>
  <c r="I48" i="14"/>
  <c r="J48" i="14"/>
  <c r="G49" i="14"/>
  <c r="H49" i="14"/>
  <c r="I49" i="14"/>
  <c r="J49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H54" i="14"/>
  <c r="I54" i="14"/>
  <c r="J54" i="14"/>
  <c r="G55" i="14"/>
  <c r="H55" i="14"/>
  <c r="I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H61" i="14"/>
  <c r="I61" i="14"/>
  <c r="J61" i="14"/>
  <c r="H62" i="14"/>
  <c r="I62" i="14"/>
  <c r="J62" i="14"/>
  <c r="A2" i="15"/>
  <c r="C2" i="15"/>
  <c r="D2" i="15"/>
  <c r="E2" i="15"/>
  <c r="G2" i="15"/>
  <c r="A3" i="15"/>
  <c r="B3" i="15"/>
  <c r="C3" i="15"/>
  <c r="D3" i="15"/>
  <c r="E3" i="15"/>
  <c r="G3" i="15"/>
  <c r="A4" i="15"/>
  <c r="B4" i="15"/>
  <c r="C4" i="15"/>
  <c r="D4" i="15"/>
  <c r="E4" i="15"/>
  <c r="G4" i="15"/>
  <c r="A5" i="15"/>
  <c r="B5" i="15"/>
  <c r="C5" i="15"/>
  <c r="D5" i="15"/>
  <c r="E5" i="15"/>
  <c r="G5" i="15"/>
  <c r="A6" i="15"/>
  <c r="B6" i="15"/>
  <c r="C6" i="15"/>
  <c r="D6" i="15"/>
  <c r="E6" i="15"/>
  <c r="G6" i="15"/>
  <c r="A7" i="15"/>
  <c r="B7" i="15"/>
  <c r="C7" i="15"/>
  <c r="D7" i="15"/>
  <c r="E7" i="15"/>
  <c r="G7" i="15"/>
  <c r="A8" i="15"/>
  <c r="B8" i="15"/>
  <c r="C8" i="15"/>
  <c r="D8" i="15"/>
  <c r="E8" i="15"/>
  <c r="G8" i="15"/>
  <c r="A9" i="15"/>
  <c r="B9" i="15"/>
  <c r="C9" i="15"/>
  <c r="D9" i="15"/>
  <c r="E9" i="15"/>
  <c r="G9" i="15"/>
  <c r="A10" i="15"/>
  <c r="B10" i="15"/>
  <c r="C10" i="15"/>
  <c r="D10" i="15"/>
  <c r="E10" i="15"/>
  <c r="G10" i="15"/>
  <c r="A11" i="15"/>
  <c r="B11" i="15"/>
  <c r="C11" i="15"/>
  <c r="D11" i="15"/>
  <c r="E11" i="15"/>
  <c r="G11" i="15"/>
  <c r="A12" i="15"/>
  <c r="B12" i="15"/>
  <c r="C12" i="15"/>
  <c r="D12" i="15"/>
  <c r="E12" i="15"/>
  <c r="G12" i="15"/>
  <c r="A13" i="15"/>
  <c r="B13" i="15"/>
  <c r="C13" i="15"/>
  <c r="D13" i="15"/>
  <c r="E13" i="15"/>
  <c r="G13" i="15"/>
  <c r="A14" i="15"/>
  <c r="B14" i="15"/>
  <c r="C14" i="15"/>
  <c r="D14" i="15"/>
  <c r="E14" i="15"/>
  <c r="G14" i="15"/>
  <c r="A15" i="15"/>
  <c r="B15" i="15"/>
  <c r="C15" i="15"/>
  <c r="D15" i="15"/>
  <c r="E15" i="15"/>
  <c r="G15" i="15"/>
  <c r="A16" i="15"/>
  <c r="B16" i="15"/>
  <c r="C16" i="15"/>
  <c r="D16" i="15"/>
  <c r="E16" i="15"/>
  <c r="G16" i="15"/>
  <c r="A17" i="15"/>
  <c r="B17" i="15"/>
  <c r="C17" i="15"/>
  <c r="D17" i="15"/>
  <c r="E17" i="15"/>
  <c r="G17" i="15"/>
  <c r="A18" i="15"/>
  <c r="B18" i="15"/>
  <c r="C18" i="15"/>
  <c r="D18" i="15"/>
  <c r="E18" i="15"/>
  <c r="G18" i="15"/>
  <c r="A19" i="15"/>
  <c r="B19" i="15"/>
  <c r="C19" i="15"/>
  <c r="D19" i="15"/>
  <c r="E19" i="15"/>
  <c r="G19" i="15"/>
  <c r="A20" i="15"/>
  <c r="B20" i="15"/>
  <c r="C20" i="15"/>
  <c r="D20" i="15"/>
  <c r="E20" i="15"/>
  <c r="G20" i="15"/>
  <c r="A21" i="15"/>
  <c r="B21" i="15"/>
  <c r="C21" i="15"/>
  <c r="D21" i="15"/>
  <c r="E21" i="15"/>
  <c r="G21" i="15"/>
  <c r="A22" i="15"/>
  <c r="B22" i="15"/>
  <c r="C22" i="15"/>
  <c r="D22" i="15"/>
  <c r="E22" i="15"/>
  <c r="G22" i="15"/>
  <c r="A23" i="15"/>
  <c r="B23" i="15"/>
  <c r="C23" i="15"/>
  <c r="D23" i="15"/>
  <c r="E23" i="15"/>
  <c r="G23" i="15"/>
  <c r="A24" i="15"/>
  <c r="B24" i="15"/>
  <c r="C24" i="15"/>
  <c r="D24" i="15"/>
  <c r="E24" i="15"/>
  <c r="G24" i="15"/>
  <c r="A25" i="15"/>
  <c r="B25" i="15"/>
  <c r="C25" i="15"/>
  <c r="D25" i="15"/>
  <c r="E25" i="15"/>
  <c r="G25" i="15"/>
  <c r="A26" i="15"/>
  <c r="B26" i="15"/>
  <c r="C26" i="15"/>
  <c r="D26" i="15"/>
  <c r="E26" i="15"/>
  <c r="G26" i="15"/>
  <c r="A27" i="15"/>
  <c r="B27" i="15"/>
  <c r="C27" i="15"/>
  <c r="D27" i="15"/>
  <c r="E27" i="15"/>
  <c r="G27" i="15"/>
  <c r="A28" i="15"/>
  <c r="B28" i="15"/>
  <c r="C28" i="15"/>
  <c r="D28" i="15"/>
  <c r="E28" i="15"/>
  <c r="G28" i="15"/>
  <c r="A29" i="15"/>
  <c r="B29" i="15"/>
  <c r="C29" i="15"/>
  <c r="D29" i="15"/>
  <c r="E29" i="15"/>
  <c r="G29" i="15"/>
  <c r="A30" i="15"/>
  <c r="B30" i="15"/>
  <c r="C30" i="15"/>
  <c r="D30" i="15"/>
  <c r="E30" i="15"/>
  <c r="G30" i="15"/>
  <c r="A31" i="15"/>
  <c r="B31" i="15"/>
  <c r="C31" i="15"/>
  <c r="D31" i="15"/>
  <c r="E31" i="15"/>
  <c r="G31" i="15"/>
  <c r="A32" i="15"/>
  <c r="B32" i="15"/>
  <c r="C32" i="15"/>
  <c r="D32" i="15"/>
  <c r="E32" i="15"/>
  <c r="G32" i="15"/>
  <c r="A33" i="15"/>
  <c r="B33" i="15"/>
  <c r="C33" i="15"/>
  <c r="D33" i="15"/>
  <c r="E33" i="15"/>
  <c r="G33" i="15"/>
  <c r="A34" i="15"/>
  <c r="B34" i="15"/>
  <c r="C34" i="15"/>
  <c r="D34" i="15"/>
  <c r="E34" i="15"/>
  <c r="G34" i="15"/>
  <c r="A35" i="15"/>
  <c r="B35" i="15"/>
  <c r="C35" i="15"/>
  <c r="D35" i="15"/>
  <c r="E35" i="15"/>
  <c r="G35" i="15"/>
  <c r="A36" i="15"/>
  <c r="B36" i="15"/>
  <c r="C36" i="15"/>
  <c r="D36" i="15"/>
  <c r="E36" i="15"/>
  <c r="G36" i="15"/>
  <c r="A37" i="15"/>
  <c r="B37" i="15"/>
  <c r="C37" i="15"/>
  <c r="D37" i="15"/>
  <c r="E37" i="15"/>
  <c r="G37" i="15"/>
  <c r="A38" i="15"/>
  <c r="B38" i="15"/>
  <c r="C38" i="15"/>
  <c r="D38" i="15"/>
  <c r="E38" i="15"/>
  <c r="G38" i="15"/>
  <c r="A39" i="15"/>
  <c r="B39" i="15"/>
  <c r="C39" i="15"/>
  <c r="D39" i="15"/>
  <c r="E39" i="15"/>
  <c r="G39" i="15"/>
  <c r="A40" i="15"/>
  <c r="B40" i="15"/>
  <c r="C40" i="15"/>
  <c r="D40" i="15"/>
  <c r="E40" i="15"/>
  <c r="G40" i="15"/>
  <c r="A41" i="15"/>
  <c r="B41" i="15"/>
  <c r="C41" i="15"/>
  <c r="D41" i="15"/>
  <c r="E41" i="15"/>
  <c r="F41" i="15"/>
  <c r="G41" i="15"/>
  <c r="A42" i="15"/>
  <c r="B42" i="15"/>
  <c r="C42" i="15"/>
  <c r="D42" i="15"/>
  <c r="E42" i="15"/>
  <c r="F42" i="15"/>
  <c r="G42" i="15"/>
  <c r="H42" i="15"/>
  <c r="I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I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I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I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I57" i="15"/>
  <c r="A58" i="15"/>
  <c r="B58" i="15"/>
  <c r="C58" i="15"/>
  <c r="D58" i="15"/>
  <c r="E58" i="15"/>
  <c r="F58" i="15"/>
  <c r="G58" i="15"/>
  <c r="H58" i="15"/>
  <c r="I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1" i="26464"/>
  <c r="A9" i="26464"/>
  <c r="B9" i="26464"/>
  <c r="C9" i="26464"/>
  <c r="D9" i="26464"/>
  <c r="E9" i="26464"/>
  <c r="F9" i="26464"/>
  <c r="G9" i="26464"/>
  <c r="H9" i="26464"/>
  <c r="I9" i="26464"/>
  <c r="J9" i="26464"/>
  <c r="K9" i="26464"/>
  <c r="L9" i="26464"/>
  <c r="M9" i="26464"/>
  <c r="N9" i="26464"/>
  <c r="O9" i="26464"/>
  <c r="P9" i="26464"/>
  <c r="Q9" i="26464"/>
  <c r="R9" i="26464"/>
  <c r="S9" i="26464"/>
  <c r="T9" i="26464"/>
  <c r="U9" i="26464"/>
  <c r="V9" i="26464"/>
  <c r="W9" i="26464"/>
  <c r="X9" i="26464"/>
  <c r="Y9" i="26464"/>
  <c r="Z9" i="26464"/>
  <c r="AA9" i="26464"/>
  <c r="AB9" i="26464"/>
  <c r="AC9" i="26464"/>
  <c r="AD9" i="26464"/>
  <c r="AE9" i="26464"/>
  <c r="AR9" i="26464"/>
  <c r="BO9" i="26464"/>
  <c r="CJ9" i="26464"/>
  <c r="A10" i="26464"/>
  <c r="B10" i="26464"/>
  <c r="C10" i="26464"/>
  <c r="D10" i="26464"/>
  <c r="E10" i="26464"/>
  <c r="F10" i="26464"/>
  <c r="G10" i="26464"/>
  <c r="H10" i="26464"/>
  <c r="I10" i="26464"/>
  <c r="J10" i="26464"/>
  <c r="K10" i="26464"/>
  <c r="L10" i="26464"/>
  <c r="M10" i="26464"/>
  <c r="N10" i="26464"/>
  <c r="O10" i="26464"/>
  <c r="P10" i="26464"/>
  <c r="Q10" i="26464"/>
  <c r="R10" i="26464"/>
  <c r="S10" i="26464"/>
  <c r="T10" i="26464"/>
  <c r="U10" i="26464"/>
  <c r="V10" i="26464"/>
  <c r="W10" i="26464"/>
  <c r="X10" i="26464"/>
  <c r="Y10" i="26464"/>
  <c r="Z10" i="26464"/>
  <c r="AA10" i="26464"/>
  <c r="AB10" i="26464"/>
  <c r="AC10" i="26464"/>
  <c r="AD10" i="26464"/>
  <c r="AE10" i="26464"/>
  <c r="AR10" i="26464"/>
  <c r="BO10" i="26464"/>
  <c r="CJ10" i="26464"/>
  <c r="A11" i="26464"/>
  <c r="B11" i="26464"/>
  <c r="C11" i="26464"/>
  <c r="D11" i="26464"/>
  <c r="E11" i="26464"/>
  <c r="F11" i="26464"/>
  <c r="G11" i="26464"/>
  <c r="H11" i="26464"/>
  <c r="I11" i="26464"/>
  <c r="J11" i="26464"/>
  <c r="K11" i="26464"/>
  <c r="L11" i="26464"/>
  <c r="M11" i="26464"/>
  <c r="N11" i="26464"/>
  <c r="O11" i="26464"/>
  <c r="P11" i="26464"/>
  <c r="Q11" i="26464"/>
  <c r="R11" i="26464"/>
  <c r="S11" i="26464"/>
  <c r="T11" i="26464"/>
  <c r="U11" i="26464"/>
  <c r="V11" i="26464"/>
  <c r="W11" i="26464"/>
  <c r="X11" i="26464"/>
  <c r="Y11" i="26464"/>
  <c r="Z11" i="26464"/>
  <c r="AA11" i="26464"/>
  <c r="AB11" i="26464"/>
  <c r="AC11" i="26464"/>
  <c r="AD11" i="26464"/>
  <c r="AE11" i="26464"/>
  <c r="AR11" i="26464"/>
  <c r="BO11" i="26464"/>
  <c r="CJ11" i="26464"/>
  <c r="A12" i="26464"/>
  <c r="B12" i="26464"/>
  <c r="C12" i="26464"/>
  <c r="D12" i="26464"/>
  <c r="E12" i="26464"/>
  <c r="F12" i="26464"/>
  <c r="G12" i="26464"/>
  <c r="H12" i="26464"/>
  <c r="I12" i="26464"/>
  <c r="J12" i="26464"/>
  <c r="K12" i="26464"/>
  <c r="L12" i="26464"/>
  <c r="M12" i="26464"/>
  <c r="N12" i="26464"/>
  <c r="O12" i="26464"/>
  <c r="P12" i="26464"/>
  <c r="Q12" i="26464"/>
  <c r="R12" i="26464"/>
  <c r="S12" i="26464"/>
  <c r="T12" i="26464"/>
  <c r="U12" i="26464"/>
  <c r="V12" i="26464"/>
  <c r="W12" i="26464"/>
  <c r="X12" i="26464"/>
  <c r="Y12" i="26464"/>
  <c r="Z12" i="26464"/>
  <c r="AA12" i="26464"/>
  <c r="AB12" i="26464"/>
  <c r="AC12" i="26464"/>
  <c r="AD12" i="26464"/>
  <c r="AE12" i="26464"/>
  <c r="AR12" i="26464"/>
  <c r="BO12" i="26464"/>
  <c r="BP12" i="26464"/>
  <c r="BQ12" i="26464"/>
  <c r="CJ12" i="26464"/>
  <c r="A13" i="26464"/>
  <c r="B13" i="26464"/>
  <c r="C13" i="26464"/>
  <c r="D13" i="26464"/>
  <c r="E13" i="26464"/>
  <c r="F13" i="26464"/>
  <c r="G13" i="26464"/>
  <c r="H13" i="26464"/>
  <c r="I13" i="26464"/>
  <c r="J13" i="26464"/>
  <c r="K13" i="26464"/>
  <c r="L13" i="26464"/>
  <c r="M13" i="26464"/>
  <c r="N13" i="26464"/>
  <c r="O13" i="26464"/>
  <c r="P13" i="26464"/>
  <c r="Q13" i="26464"/>
  <c r="R13" i="26464"/>
  <c r="S13" i="26464"/>
  <c r="T13" i="26464"/>
  <c r="U13" i="26464"/>
  <c r="V13" i="26464"/>
  <c r="W13" i="26464"/>
  <c r="X13" i="26464"/>
  <c r="Y13" i="26464"/>
  <c r="Z13" i="26464"/>
  <c r="AA13" i="26464"/>
  <c r="AB13" i="26464"/>
  <c r="AC13" i="26464"/>
  <c r="AD13" i="26464"/>
  <c r="AE13" i="26464"/>
  <c r="AR13" i="26464"/>
  <c r="BO13" i="26464"/>
  <c r="BP13" i="26464"/>
  <c r="BQ13" i="26464"/>
  <c r="CJ13" i="26464"/>
  <c r="A14" i="26464"/>
  <c r="B14" i="26464"/>
  <c r="C14" i="26464"/>
  <c r="D14" i="26464"/>
  <c r="E14" i="26464"/>
  <c r="F14" i="26464"/>
  <c r="G14" i="26464"/>
  <c r="H14" i="26464"/>
  <c r="I14" i="26464"/>
  <c r="J14" i="26464"/>
  <c r="K14" i="26464"/>
  <c r="L14" i="26464"/>
  <c r="M14" i="26464"/>
  <c r="N14" i="26464"/>
  <c r="O14" i="26464"/>
  <c r="P14" i="26464"/>
  <c r="Q14" i="26464"/>
  <c r="R14" i="26464"/>
  <c r="S14" i="26464"/>
  <c r="T14" i="26464"/>
  <c r="U14" i="26464"/>
  <c r="V14" i="26464"/>
  <c r="W14" i="26464"/>
  <c r="X14" i="26464"/>
  <c r="Y14" i="26464"/>
  <c r="Z14" i="26464"/>
  <c r="AA14" i="26464"/>
  <c r="AB14" i="26464"/>
  <c r="AC14" i="26464"/>
  <c r="AD14" i="26464"/>
  <c r="AE14" i="26464"/>
  <c r="AR14" i="26464"/>
  <c r="BO14" i="26464"/>
  <c r="BP14" i="26464"/>
  <c r="BQ14" i="26464"/>
  <c r="BR14" i="26464"/>
  <c r="BS14" i="26464"/>
  <c r="CJ14" i="26464"/>
  <c r="A15" i="26464"/>
  <c r="B15" i="26464"/>
  <c r="C15" i="26464"/>
  <c r="D15" i="26464"/>
  <c r="E15" i="26464"/>
  <c r="F15" i="26464"/>
  <c r="G15" i="26464"/>
  <c r="H15" i="26464"/>
  <c r="I15" i="26464"/>
  <c r="J15" i="26464"/>
  <c r="K15" i="26464"/>
  <c r="L15" i="26464"/>
  <c r="M15" i="26464"/>
  <c r="N15" i="26464"/>
  <c r="O15" i="26464"/>
  <c r="P15" i="26464"/>
  <c r="Q15" i="26464"/>
  <c r="R15" i="26464"/>
  <c r="S15" i="26464"/>
  <c r="T15" i="26464"/>
  <c r="U15" i="26464"/>
  <c r="V15" i="26464"/>
  <c r="W15" i="26464"/>
  <c r="X15" i="26464"/>
  <c r="Y15" i="26464"/>
  <c r="Z15" i="26464"/>
  <c r="AA15" i="26464"/>
  <c r="AB15" i="26464"/>
  <c r="AC15" i="26464"/>
  <c r="AD15" i="26464"/>
  <c r="AE15" i="26464"/>
  <c r="AR15" i="26464"/>
  <c r="AS15" i="26464"/>
  <c r="AT15" i="26464"/>
  <c r="BO15" i="26464"/>
  <c r="BP15" i="26464"/>
  <c r="BQ15" i="26464"/>
  <c r="BR15" i="26464"/>
  <c r="BS15" i="26464"/>
  <c r="BT15" i="26464"/>
  <c r="BU15" i="26464"/>
  <c r="CJ15" i="26464"/>
  <c r="A16" i="26464"/>
  <c r="B16" i="26464"/>
  <c r="C16" i="26464"/>
  <c r="D16" i="26464"/>
  <c r="E16" i="26464"/>
  <c r="F16" i="26464"/>
  <c r="G16" i="26464"/>
  <c r="H16" i="26464"/>
  <c r="I16" i="26464"/>
  <c r="J16" i="26464"/>
  <c r="K16" i="26464"/>
  <c r="L16" i="26464"/>
  <c r="M16" i="26464"/>
  <c r="N16" i="26464"/>
  <c r="O16" i="26464"/>
  <c r="P16" i="26464"/>
  <c r="Q16" i="26464"/>
  <c r="R16" i="26464"/>
  <c r="S16" i="26464"/>
  <c r="T16" i="26464"/>
  <c r="U16" i="26464"/>
  <c r="V16" i="26464"/>
  <c r="W16" i="26464"/>
  <c r="X16" i="26464"/>
  <c r="Y16" i="26464"/>
  <c r="Z16" i="26464"/>
  <c r="AA16" i="26464"/>
  <c r="AB16" i="26464"/>
  <c r="AC16" i="26464"/>
  <c r="AD16" i="26464"/>
  <c r="AE16" i="26464"/>
  <c r="AR16" i="26464"/>
  <c r="AS16" i="26464"/>
  <c r="AT16" i="26464"/>
  <c r="AU16" i="26464"/>
  <c r="AV16" i="26464"/>
  <c r="BO16" i="26464"/>
  <c r="BP16" i="26464"/>
  <c r="BQ16" i="26464"/>
  <c r="BR16" i="26464"/>
  <c r="BS16" i="26464"/>
  <c r="BT16" i="26464"/>
  <c r="BU16" i="26464"/>
  <c r="CJ16" i="26464"/>
  <c r="A17" i="26464"/>
  <c r="B17" i="26464"/>
  <c r="C17" i="26464"/>
  <c r="D17" i="26464"/>
  <c r="E17" i="26464"/>
  <c r="F17" i="26464"/>
  <c r="G17" i="26464"/>
  <c r="H17" i="26464"/>
  <c r="I17" i="26464"/>
  <c r="J17" i="26464"/>
  <c r="K17" i="26464"/>
  <c r="L17" i="26464"/>
  <c r="M17" i="26464"/>
  <c r="N17" i="26464"/>
  <c r="O17" i="26464"/>
  <c r="P17" i="26464"/>
  <c r="Q17" i="26464"/>
  <c r="R17" i="26464"/>
  <c r="S17" i="26464"/>
  <c r="T17" i="26464"/>
  <c r="U17" i="26464"/>
  <c r="V17" i="26464"/>
  <c r="W17" i="26464"/>
  <c r="X17" i="26464"/>
  <c r="Y17" i="26464"/>
  <c r="Z17" i="26464"/>
  <c r="AA17" i="26464"/>
  <c r="AB17" i="26464"/>
  <c r="AC17" i="26464"/>
  <c r="AD17" i="26464"/>
  <c r="AE17" i="26464"/>
  <c r="AR17" i="26464"/>
  <c r="AS17" i="26464"/>
  <c r="AT17" i="26464"/>
  <c r="AU17" i="26464"/>
  <c r="AV17" i="26464"/>
  <c r="BO17" i="26464"/>
  <c r="BP17" i="26464"/>
  <c r="BQ17" i="26464"/>
  <c r="BR17" i="26464"/>
  <c r="BS17" i="26464"/>
  <c r="BT17" i="26464"/>
  <c r="BU17" i="26464"/>
  <c r="BV17" i="26464"/>
  <c r="BW17" i="26464"/>
  <c r="CJ17" i="26464"/>
  <c r="A18" i="26464"/>
  <c r="B18" i="26464"/>
  <c r="C18" i="26464"/>
  <c r="D18" i="26464"/>
  <c r="E18" i="26464"/>
  <c r="F18" i="26464"/>
  <c r="G18" i="26464"/>
  <c r="H18" i="26464"/>
  <c r="I18" i="26464"/>
  <c r="J18" i="26464"/>
  <c r="K18" i="26464"/>
  <c r="L18" i="26464"/>
  <c r="M18" i="26464"/>
  <c r="N18" i="26464"/>
  <c r="O18" i="26464"/>
  <c r="P18" i="26464"/>
  <c r="Q18" i="26464"/>
  <c r="R18" i="26464"/>
  <c r="S18" i="26464"/>
  <c r="T18" i="26464"/>
  <c r="U18" i="26464"/>
  <c r="V18" i="26464"/>
  <c r="W18" i="26464"/>
  <c r="X18" i="26464"/>
  <c r="Y18" i="26464"/>
  <c r="Z18" i="26464"/>
  <c r="AA18" i="26464"/>
  <c r="AB18" i="26464"/>
  <c r="AC18" i="26464"/>
  <c r="AD18" i="26464"/>
  <c r="AE18" i="26464"/>
  <c r="AR18" i="26464"/>
  <c r="AS18" i="26464"/>
  <c r="AT18" i="26464"/>
  <c r="AU18" i="26464"/>
  <c r="AV18" i="26464"/>
  <c r="BO18" i="26464"/>
  <c r="BP18" i="26464"/>
  <c r="BQ18" i="26464"/>
  <c r="BR18" i="26464"/>
  <c r="BS18" i="26464"/>
  <c r="BT18" i="26464"/>
  <c r="BU18" i="26464"/>
  <c r="BV18" i="26464"/>
  <c r="BW18" i="26464"/>
  <c r="CJ18" i="26464"/>
  <c r="A19" i="26464"/>
  <c r="B19" i="26464"/>
  <c r="C19" i="26464"/>
  <c r="D19" i="26464"/>
  <c r="E19" i="26464"/>
  <c r="F19" i="26464"/>
  <c r="G19" i="26464"/>
  <c r="H19" i="26464"/>
  <c r="I19" i="26464"/>
  <c r="J19" i="26464"/>
  <c r="K19" i="26464"/>
  <c r="L19" i="26464"/>
  <c r="M19" i="26464"/>
  <c r="N19" i="26464"/>
  <c r="O19" i="26464"/>
  <c r="P19" i="26464"/>
  <c r="Q19" i="26464"/>
  <c r="R19" i="26464"/>
  <c r="S19" i="26464"/>
  <c r="T19" i="26464"/>
  <c r="U19" i="26464"/>
  <c r="V19" i="26464"/>
  <c r="W19" i="26464"/>
  <c r="X19" i="26464"/>
  <c r="Y19" i="26464"/>
  <c r="Z19" i="26464"/>
  <c r="AA19" i="26464"/>
  <c r="AB19" i="26464"/>
  <c r="AC19" i="26464"/>
  <c r="AD19" i="26464"/>
  <c r="AE19" i="26464"/>
  <c r="AR19" i="26464"/>
  <c r="AS19" i="26464"/>
  <c r="AT19" i="26464"/>
  <c r="AU19" i="26464"/>
  <c r="AV19" i="26464"/>
  <c r="BO19" i="26464"/>
  <c r="BP19" i="26464"/>
  <c r="BQ19" i="26464"/>
  <c r="BR19" i="26464"/>
  <c r="BS19" i="26464"/>
  <c r="BT19" i="26464"/>
  <c r="BU19" i="26464"/>
  <c r="BV19" i="26464"/>
  <c r="BW19" i="26464"/>
  <c r="CJ19" i="26464"/>
  <c r="A20" i="26464"/>
  <c r="B20" i="26464"/>
  <c r="C20" i="26464"/>
  <c r="D20" i="26464"/>
  <c r="E20" i="26464"/>
  <c r="F20" i="26464"/>
  <c r="G20" i="26464"/>
  <c r="H20" i="26464"/>
  <c r="I20" i="26464"/>
  <c r="J20" i="26464"/>
  <c r="K20" i="26464"/>
  <c r="L20" i="26464"/>
  <c r="M20" i="26464"/>
  <c r="N20" i="26464"/>
  <c r="O20" i="26464"/>
  <c r="P20" i="26464"/>
  <c r="Q20" i="26464"/>
  <c r="R20" i="26464"/>
  <c r="S20" i="26464"/>
  <c r="T20" i="26464"/>
  <c r="U20" i="26464"/>
  <c r="V20" i="26464"/>
  <c r="W20" i="26464"/>
  <c r="X20" i="26464"/>
  <c r="Y20" i="26464"/>
  <c r="Z20" i="26464"/>
  <c r="AA20" i="26464"/>
  <c r="AB20" i="26464"/>
  <c r="AC20" i="26464"/>
  <c r="AD20" i="26464"/>
  <c r="AE20" i="26464"/>
  <c r="AR20" i="26464"/>
  <c r="AS20" i="26464"/>
  <c r="AT20" i="26464"/>
  <c r="AU20" i="26464"/>
  <c r="AV20" i="26464"/>
  <c r="BO20" i="26464"/>
  <c r="BP20" i="26464"/>
  <c r="BQ20" i="26464"/>
  <c r="BR20" i="26464"/>
  <c r="BS20" i="26464"/>
  <c r="BT20" i="26464"/>
  <c r="BU20" i="26464"/>
  <c r="BV20" i="26464"/>
  <c r="BW20" i="26464"/>
  <c r="CJ20" i="26464"/>
  <c r="A21" i="26464"/>
  <c r="B21" i="26464"/>
  <c r="C21" i="26464"/>
  <c r="D21" i="26464"/>
  <c r="E21" i="26464"/>
  <c r="F21" i="26464"/>
  <c r="G21" i="26464"/>
  <c r="H21" i="26464"/>
  <c r="I21" i="26464"/>
  <c r="J21" i="26464"/>
  <c r="K21" i="26464"/>
  <c r="L21" i="26464"/>
  <c r="M21" i="26464"/>
  <c r="N21" i="26464"/>
  <c r="O21" i="26464"/>
  <c r="P21" i="26464"/>
  <c r="Q21" i="26464"/>
  <c r="R21" i="26464"/>
  <c r="S21" i="26464"/>
  <c r="T21" i="26464"/>
  <c r="U21" i="26464"/>
  <c r="V21" i="26464"/>
  <c r="W21" i="26464"/>
  <c r="X21" i="26464"/>
  <c r="Y21" i="26464"/>
  <c r="Z21" i="26464"/>
  <c r="AA21" i="26464"/>
  <c r="AB21" i="26464"/>
  <c r="AC21" i="26464"/>
  <c r="AD21" i="26464"/>
  <c r="AE21" i="26464"/>
  <c r="AR21" i="26464"/>
  <c r="AS21" i="26464"/>
  <c r="AT21" i="26464"/>
  <c r="AU21" i="26464"/>
  <c r="AV21" i="26464"/>
  <c r="BO21" i="26464"/>
  <c r="BP21" i="26464"/>
  <c r="BQ21" i="26464"/>
  <c r="BR21" i="26464"/>
  <c r="BS21" i="26464"/>
  <c r="BT21" i="26464"/>
  <c r="BU21" i="26464"/>
  <c r="BV21" i="26464"/>
  <c r="BW21" i="26464"/>
  <c r="BX21" i="26464"/>
  <c r="BY21" i="26464"/>
  <c r="CJ21" i="26464"/>
  <c r="A22" i="26464"/>
  <c r="B22" i="26464"/>
  <c r="C22" i="26464"/>
  <c r="D22" i="26464"/>
  <c r="E22" i="26464"/>
  <c r="F22" i="26464"/>
  <c r="G22" i="26464"/>
  <c r="H22" i="26464"/>
  <c r="I22" i="26464"/>
  <c r="J22" i="26464"/>
  <c r="K22" i="26464"/>
  <c r="L22" i="26464"/>
  <c r="M22" i="26464"/>
  <c r="N22" i="26464"/>
  <c r="O22" i="26464"/>
  <c r="P22" i="26464"/>
  <c r="Q22" i="26464"/>
  <c r="R22" i="26464"/>
  <c r="S22" i="26464"/>
  <c r="T22" i="26464"/>
  <c r="U22" i="26464"/>
  <c r="V22" i="26464"/>
  <c r="W22" i="26464"/>
  <c r="X22" i="26464"/>
  <c r="Y22" i="26464"/>
  <c r="Z22" i="26464"/>
  <c r="AA22" i="26464"/>
  <c r="AB22" i="26464"/>
  <c r="AC22" i="26464"/>
  <c r="AD22" i="26464"/>
  <c r="AE22" i="26464"/>
  <c r="AR22" i="26464"/>
  <c r="AS22" i="26464"/>
  <c r="AT22" i="26464"/>
  <c r="AU22" i="26464"/>
  <c r="AV22" i="26464"/>
  <c r="BO22" i="26464"/>
  <c r="BP22" i="26464"/>
  <c r="BQ22" i="26464"/>
  <c r="BR22" i="26464"/>
  <c r="BS22" i="26464"/>
  <c r="BT22" i="26464"/>
  <c r="BU22" i="26464"/>
  <c r="BV22" i="26464"/>
  <c r="BW22" i="26464"/>
  <c r="BX22" i="26464"/>
  <c r="BY22" i="26464"/>
  <c r="CJ22" i="26464"/>
  <c r="A23" i="26464"/>
  <c r="B23" i="26464"/>
  <c r="C23" i="26464"/>
  <c r="D23" i="26464"/>
  <c r="E23" i="26464"/>
  <c r="F23" i="26464"/>
  <c r="G23" i="26464"/>
  <c r="H23" i="26464"/>
  <c r="I23" i="26464"/>
  <c r="J23" i="26464"/>
  <c r="K23" i="26464"/>
  <c r="L23" i="26464"/>
  <c r="M23" i="26464"/>
  <c r="N23" i="26464"/>
  <c r="O23" i="26464"/>
  <c r="P23" i="26464"/>
  <c r="Q23" i="26464"/>
  <c r="R23" i="26464"/>
  <c r="S23" i="26464"/>
  <c r="T23" i="26464"/>
  <c r="U23" i="26464"/>
  <c r="V23" i="26464"/>
  <c r="W23" i="26464"/>
  <c r="X23" i="26464"/>
  <c r="Y23" i="26464"/>
  <c r="Z23" i="26464"/>
  <c r="AA23" i="26464"/>
  <c r="AB23" i="26464"/>
  <c r="AC23" i="26464"/>
  <c r="AD23" i="26464"/>
  <c r="AE23" i="26464"/>
  <c r="AR23" i="26464"/>
  <c r="AS23" i="26464"/>
  <c r="AT23" i="26464"/>
  <c r="AU23" i="26464"/>
  <c r="AV23" i="26464"/>
  <c r="BO23" i="26464"/>
  <c r="BP23" i="26464"/>
  <c r="BQ23" i="26464"/>
  <c r="BR23" i="26464"/>
  <c r="BS23" i="26464"/>
  <c r="BT23" i="26464"/>
  <c r="BU23" i="26464"/>
  <c r="BV23" i="26464"/>
  <c r="BW23" i="26464"/>
  <c r="BX23" i="26464"/>
  <c r="BY23" i="26464"/>
  <c r="CJ23" i="26464"/>
  <c r="A24" i="26464"/>
  <c r="B24" i="26464"/>
  <c r="C24" i="26464"/>
  <c r="D24" i="26464"/>
  <c r="E24" i="26464"/>
  <c r="F24" i="26464"/>
  <c r="G24" i="26464"/>
  <c r="H24" i="26464"/>
  <c r="I24" i="26464"/>
  <c r="J24" i="26464"/>
  <c r="K24" i="26464"/>
  <c r="L24" i="26464"/>
  <c r="M24" i="26464"/>
  <c r="N24" i="26464"/>
  <c r="O24" i="26464"/>
  <c r="P24" i="26464"/>
  <c r="Q24" i="26464"/>
  <c r="R24" i="26464"/>
  <c r="S24" i="26464"/>
  <c r="T24" i="26464"/>
  <c r="U24" i="26464"/>
  <c r="V24" i="26464"/>
  <c r="W24" i="26464"/>
  <c r="X24" i="26464"/>
  <c r="Y24" i="26464"/>
  <c r="Z24" i="26464"/>
  <c r="AA24" i="26464"/>
  <c r="AB24" i="26464"/>
  <c r="AC24" i="26464"/>
  <c r="AD24" i="26464"/>
  <c r="AE24" i="26464"/>
  <c r="AR24" i="26464"/>
  <c r="AS24" i="26464"/>
  <c r="AT24" i="26464"/>
  <c r="AU24" i="26464"/>
  <c r="AV24" i="26464"/>
  <c r="BO24" i="26464"/>
  <c r="BP24" i="26464"/>
  <c r="BQ24" i="26464"/>
  <c r="BR24" i="26464"/>
  <c r="BS24" i="26464"/>
  <c r="BT24" i="26464"/>
  <c r="BU24" i="26464"/>
  <c r="BV24" i="26464"/>
  <c r="BW24" i="26464"/>
  <c r="BX24" i="26464"/>
  <c r="BY24" i="26464"/>
  <c r="CJ24" i="26464"/>
  <c r="A25" i="26464"/>
  <c r="B25" i="26464"/>
  <c r="C25" i="26464"/>
  <c r="D25" i="26464"/>
  <c r="E25" i="26464"/>
  <c r="F25" i="26464"/>
  <c r="G25" i="26464"/>
  <c r="H25" i="26464"/>
  <c r="I25" i="26464"/>
  <c r="J25" i="26464"/>
  <c r="K25" i="26464"/>
  <c r="L25" i="26464"/>
  <c r="M25" i="26464"/>
  <c r="N25" i="26464"/>
  <c r="O25" i="26464"/>
  <c r="P25" i="26464"/>
  <c r="Q25" i="26464"/>
  <c r="R25" i="26464"/>
  <c r="S25" i="26464"/>
  <c r="T25" i="26464"/>
  <c r="U25" i="26464"/>
  <c r="V25" i="26464"/>
  <c r="W25" i="26464"/>
  <c r="X25" i="26464"/>
  <c r="Y25" i="26464"/>
  <c r="Z25" i="26464"/>
  <c r="AA25" i="26464"/>
  <c r="AB25" i="26464"/>
  <c r="AC25" i="26464"/>
  <c r="AD25" i="26464"/>
  <c r="AE25" i="26464"/>
  <c r="AR25" i="26464"/>
  <c r="AS25" i="26464"/>
  <c r="AT25" i="26464"/>
  <c r="AU25" i="26464"/>
  <c r="AV25" i="26464"/>
  <c r="BO25" i="26464"/>
  <c r="BP25" i="26464"/>
  <c r="BQ25" i="26464"/>
  <c r="BR25" i="26464"/>
  <c r="BS25" i="26464"/>
  <c r="BT25" i="26464"/>
  <c r="BU25" i="26464"/>
  <c r="BV25" i="26464"/>
  <c r="BW25" i="26464"/>
  <c r="BX25" i="26464"/>
  <c r="BY25" i="26464"/>
  <c r="CJ25" i="26464"/>
  <c r="A26" i="26464"/>
  <c r="B26" i="26464"/>
  <c r="C26" i="26464"/>
  <c r="D26" i="26464"/>
  <c r="E26" i="26464"/>
  <c r="F26" i="26464"/>
  <c r="G26" i="26464"/>
  <c r="H26" i="26464"/>
  <c r="I26" i="26464"/>
  <c r="J26" i="26464"/>
  <c r="K26" i="26464"/>
  <c r="L26" i="26464"/>
  <c r="M26" i="26464"/>
  <c r="N26" i="26464"/>
  <c r="O26" i="26464"/>
  <c r="P26" i="26464"/>
  <c r="Q26" i="26464"/>
  <c r="R26" i="26464"/>
  <c r="S26" i="26464"/>
  <c r="T26" i="26464"/>
  <c r="U26" i="26464"/>
  <c r="V26" i="26464"/>
  <c r="W26" i="26464"/>
  <c r="X26" i="26464"/>
  <c r="Y26" i="26464"/>
  <c r="Z26" i="26464"/>
  <c r="AA26" i="26464"/>
  <c r="AB26" i="26464"/>
  <c r="AC26" i="26464"/>
  <c r="AD26" i="26464"/>
  <c r="AE26" i="26464"/>
  <c r="AR26" i="26464"/>
  <c r="AS26" i="26464"/>
  <c r="AT26" i="26464"/>
  <c r="AU26" i="26464"/>
  <c r="AV26" i="26464"/>
  <c r="BO26" i="26464"/>
  <c r="BP26" i="26464"/>
  <c r="BQ26" i="26464"/>
  <c r="BR26" i="26464"/>
  <c r="BS26" i="26464"/>
  <c r="BT26" i="26464"/>
  <c r="BU26" i="26464"/>
  <c r="BV26" i="26464"/>
  <c r="BW26" i="26464"/>
  <c r="BX26" i="26464"/>
  <c r="BY26" i="26464"/>
  <c r="CJ26" i="26464"/>
  <c r="A27" i="26464"/>
  <c r="B27" i="26464"/>
  <c r="C27" i="26464"/>
  <c r="D27" i="26464"/>
  <c r="E27" i="26464"/>
  <c r="F27" i="26464"/>
  <c r="G27" i="26464"/>
  <c r="H27" i="26464"/>
  <c r="I27" i="26464"/>
  <c r="J27" i="26464"/>
  <c r="K27" i="26464"/>
  <c r="L27" i="26464"/>
  <c r="M27" i="26464"/>
  <c r="N27" i="26464"/>
  <c r="O27" i="26464"/>
  <c r="P27" i="26464"/>
  <c r="Q27" i="26464"/>
  <c r="R27" i="26464"/>
  <c r="S27" i="26464"/>
  <c r="T27" i="26464"/>
  <c r="U27" i="26464"/>
  <c r="V27" i="26464"/>
  <c r="W27" i="26464"/>
  <c r="X27" i="26464"/>
  <c r="Y27" i="26464"/>
  <c r="Z27" i="26464"/>
  <c r="AA27" i="26464"/>
  <c r="AB27" i="26464"/>
  <c r="AC27" i="26464"/>
  <c r="AD27" i="26464"/>
  <c r="AE27" i="26464"/>
  <c r="AR27" i="26464"/>
  <c r="AS27" i="26464"/>
  <c r="AT27" i="26464"/>
  <c r="AU27" i="26464"/>
  <c r="AV27" i="26464"/>
  <c r="BO27" i="26464"/>
  <c r="BP27" i="26464"/>
  <c r="BQ27" i="26464"/>
  <c r="BR27" i="26464"/>
  <c r="BS27" i="26464"/>
  <c r="BT27" i="26464"/>
  <c r="BU27" i="26464"/>
  <c r="BV27" i="26464"/>
  <c r="BW27" i="26464"/>
  <c r="BX27" i="26464"/>
  <c r="BY27" i="26464"/>
  <c r="CJ27" i="26464"/>
  <c r="CQ27" i="26464"/>
  <c r="CR27" i="26464"/>
  <c r="A28" i="26464"/>
  <c r="B28" i="26464"/>
  <c r="C28" i="26464"/>
  <c r="D28" i="26464"/>
  <c r="E28" i="26464"/>
  <c r="F28" i="26464"/>
  <c r="G28" i="26464"/>
  <c r="H28" i="26464"/>
  <c r="I28" i="26464"/>
  <c r="J28" i="26464"/>
  <c r="K28" i="26464"/>
  <c r="L28" i="26464"/>
  <c r="M28" i="26464"/>
  <c r="N28" i="26464"/>
  <c r="O28" i="26464"/>
  <c r="P28" i="26464"/>
  <c r="Q28" i="26464"/>
  <c r="R28" i="26464"/>
  <c r="S28" i="26464"/>
  <c r="T28" i="26464"/>
  <c r="U28" i="26464"/>
  <c r="V28" i="26464"/>
  <c r="W28" i="26464"/>
  <c r="X28" i="26464"/>
  <c r="Y28" i="26464"/>
  <c r="Z28" i="26464"/>
  <c r="AA28" i="26464"/>
  <c r="AB28" i="26464"/>
  <c r="AC28" i="26464"/>
  <c r="AD28" i="26464"/>
  <c r="AE28" i="26464"/>
  <c r="AR28" i="26464"/>
  <c r="AS28" i="26464"/>
  <c r="AT28" i="26464"/>
  <c r="AU28" i="26464"/>
  <c r="AV28" i="26464"/>
  <c r="AW28" i="26464"/>
  <c r="AX28" i="26464"/>
  <c r="BO28" i="26464"/>
  <c r="BP28" i="26464"/>
  <c r="BQ28" i="26464"/>
  <c r="BR28" i="26464"/>
  <c r="BS28" i="26464"/>
  <c r="BT28" i="26464"/>
  <c r="BU28" i="26464"/>
  <c r="BV28" i="26464"/>
  <c r="BW28" i="26464"/>
  <c r="BX28" i="26464"/>
  <c r="BY28" i="26464"/>
  <c r="CJ28" i="26464"/>
  <c r="CQ28" i="26464"/>
  <c r="CR28" i="26464"/>
  <c r="A29" i="26464"/>
  <c r="B29" i="26464"/>
  <c r="C29" i="26464"/>
  <c r="D29" i="26464"/>
  <c r="E29" i="26464"/>
  <c r="F29" i="26464"/>
  <c r="G29" i="26464"/>
  <c r="H29" i="26464"/>
  <c r="I29" i="26464"/>
  <c r="J29" i="26464"/>
  <c r="K29" i="26464"/>
  <c r="L29" i="26464"/>
  <c r="M29" i="26464"/>
  <c r="N29" i="26464"/>
  <c r="O29" i="26464"/>
  <c r="P29" i="26464"/>
  <c r="Q29" i="26464"/>
  <c r="R29" i="26464"/>
  <c r="S29" i="26464"/>
  <c r="T29" i="26464"/>
  <c r="U29" i="26464"/>
  <c r="V29" i="26464"/>
  <c r="W29" i="26464"/>
  <c r="X29" i="26464"/>
  <c r="Y29" i="26464"/>
  <c r="Z29" i="26464"/>
  <c r="AA29" i="26464"/>
  <c r="AB29" i="26464"/>
  <c r="AC29" i="26464"/>
  <c r="AD29" i="26464"/>
  <c r="AE29" i="26464"/>
  <c r="AR29" i="26464"/>
  <c r="AS29" i="26464"/>
  <c r="AT29" i="26464"/>
  <c r="AU29" i="26464"/>
  <c r="AV29" i="26464"/>
  <c r="AW29" i="26464"/>
  <c r="AX29" i="26464"/>
  <c r="BO29" i="26464"/>
  <c r="BP29" i="26464"/>
  <c r="BQ29" i="26464"/>
  <c r="BR29" i="26464"/>
  <c r="BS29" i="26464"/>
  <c r="BT29" i="26464"/>
  <c r="BU29" i="26464"/>
  <c r="BV29" i="26464"/>
  <c r="BW29" i="26464"/>
  <c r="BX29" i="26464"/>
  <c r="BY29" i="26464"/>
  <c r="BZ29" i="26464"/>
  <c r="CA29" i="26464"/>
  <c r="CJ29" i="26464"/>
  <c r="CQ29" i="26464"/>
  <c r="CR29" i="26464"/>
  <c r="A30" i="26464"/>
  <c r="B30" i="26464"/>
  <c r="C30" i="26464"/>
  <c r="D30" i="26464"/>
  <c r="E30" i="26464"/>
  <c r="F30" i="26464"/>
  <c r="G30" i="26464"/>
  <c r="H30" i="26464"/>
  <c r="I30" i="26464"/>
  <c r="J30" i="26464"/>
  <c r="K30" i="26464"/>
  <c r="L30" i="26464"/>
  <c r="M30" i="26464"/>
  <c r="N30" i="26464"/>
  <c r="O30" i="26464"/>
  <c r="P30" i="26464"/>
  <c r="Q30" i="26464"/>
  <c r="R30" i="26464"/>
  <c r="S30" i="26464"/>
  <c r="T30" i="26464"/>
  <c r="U30" i="26464"/>
  <c r="V30" i="26464"/>
  <c r="W30" i="26464"/>
  <c r="X30" i="26464"/>
  <c r="Y30" i="26464"/>
  <c r="Z30" i="26464"/>
  <c r="AA30" i="26464"/>
  <c r="AB30" i="26464"/>
  <c r="AC30" i="26464"/>
  <c r="AD30" i="26464"/>
  <c r="AE30" i="26464"/>
  <c r="AR30" i="26464"/>
  <c r="AS30" i="26464"/>
  <c r="AT30" i="26464"/>
  <c r="AU30" i="26464"/>
  <c r="AV30" i="26464"/>
  <c r="AW30" i="26464"/>
  <c r="AX30" i="26464"/>
  <c r="BO30" i="26464"/>
  <c r="BP30" i="26464"/>
  <c r="BQ30" i="26464"/>
  <c r="BR30" i="26464"/>
  <c r="BS30" i="26464"/>
  <c r="BT30" i="26464"/>
  <c r="BU30" i="26464"/>
  <c r="BV30" i="26464"/>
  <c r="BW30" i="26464"/>
  <c r="BX30" i="26464"/>
  <c r="BY30" i="26464"/>
  <c r="BZ30" i="26464"/>
  <c r="CA30" i="26464"/>
  <c r="CJ30" i="26464"/>
  <c r="CQ30" i="26464"/>
  <c r="CR30" i="26464"/>
  <c r="A31" i="26464"/>
  <c r="B31" i="26464"/>
  <c r="C31" i="26464"/>
  <c r="D31" i="26464"/>
  <c r="E31" i="26464"/>
  <c r="F31" i="26464"/>
  <c r="G31" i="26464"/>
  <c r="H31" i="26464"/>
  <c r="I31" i="26464"/>
  <c r="J31" i="26464"/>
  <c r="K31" i="26464"/>
  <c r="L31" i="26464"/>
  <c r="M31" i="26464"/>
  <c r="N31" i="26464"/>
  <c r="O31" i="26464"/>
  <c r="P31" i="26464"/>
  <c r="Q31" i="26464"/>
  <c r="R31" i="26464"/>
  <c r="S31" i="26464"/>
  <c r="T31" i="26464"/>
  <c r="U31" i="26464"/>
  <c r="V31" i="26464"/>
  <c r="W31" i="26464"/>
  <c r="X31" i="26464"/>
  <c r="Y31" i="26464"/>
  <c r="Z31" i="26464"/>
  <c r="AA31" i="26464"/>
  <c r="AB31" i="26464"/>
  <c r="AC31" i="26464"/>
  <c r="AD31" i="26464"/>
  <c r="AE31" i="26464"/>
  <c r="AR31" i="26464"/>
  <c r="AS31" i="26464"/>
  <c r="AT31" i="26464"/>
  <c r="AU31" i="26464"/>
  <c r="AV31" i="26464"/>
  <c r="AW31" i="26464"/>
  <c r="AX31" i="26464"/>
  <c r="AY31" i="26464"/>
  <c r="AZ31" i="26464"/>
  <c r="BO31" i="26464"/>
  <c r="BP31" i="26464"/>
  <c r="BQ31" i="26464"/>
  <c r="BR31" i="26464"/>
  <c r="BS31" i="26464"/>
  <c r="BT31" i="26464"/>
  <c r="BU31" i="26464"/>
  <c r="BV31" i="26464"/>
  <c r="BW31" i="26464"/>
  <c r="BX31" i="26464"/>
  <c r="BY31" i="26464"/>
  <c r="BZ31" i="26464"/>
  <c r="CA31" i="26464"/>
  <c r="CJ31" i="26464"/>
  <c r="CQ31" i="26464"/>
  <c r="CR31" i="26464"/>
  <c r="A32" i="26464"/>
  <c r="B32" i="26464"/>
  <c r="C32" i="26464"/>
  <c r="D32" i="26464"/>
  <c r="E32" i="26464"/>
  <c r="F32" i="26464"/>
  <c r="G32" i="26464"/>
  <c r="H32" i="26464"/>
  <c r="I32" i="26464"/>
  <c r="J32" i="26464"/>
  <c r="K32" i="26464"/>
  <c r="L32" i="26464"/>
  <c r="M32" i="26464"/>
  <c r="N32" i="26464"/>
  <c r="O32" i="26464"/>
  <c r="P32" i="26464"/>
  <c r="Q32" i="26464"/>
  <c r="R32" i="26464"/>
  <c r="S32" i="26464"/>
  <c r="T32" i="26464"/>
  <c r="U32" i="26464"/>
  <c r="V32" i="26464"/>
  <c r="W32" i="26464"/>
  <c r="X32" i="26464"/>
  <c r="Y32" i="26464"/>
  <c r="Z32" i="26464"/>
  <c r="AA32" i="26464"/>
  <c r="AB32" i="26464"/>
  <c r="AC32" i="26464"/>
  <c r="AD32" i="26464"/>
  <c r="AE32" i="26464"/>
  <c r="AH32" i="26464"/>
  <c r="AI32" i="26464"/>
  <c r="AR32" i="26464"/>
  <c r="AS32" i="26464"/>
  <c r="AT32" i="26464"/>
  <c r="AU32" i="26464"/>
  <c r="AV32" i="26464"/>
  <c r="AW32" i="26464"/>
  <c r="AX32" i="26464"/>
  <c r="AY32" i="26464"/>
  <c r="AZ32" i="26464"/>
  <c r="BO32" i="26464"/>
  <c r="BP32" i="26464"/>
  <c r="BQ32" i="26464"/>
  <c r="BR32" i="26464"/>
  <c r="BS32" i="26464"/>
  <c r="BT32" i="26464"/>
  <c r="BU32" i="26464"/>
  <c r="BV32" i="26464"/>
  <c r="BW32" i="26464"/>
  <c r="BX32" i="26464"/>
  <c r="BY32" i="26464"/>
  <c r="BZ32" i="26464"/>
  <c r="CA32" i="26464"/>
  <c r="CJ32" i="26464"/>
  <c r="CQ32" i="26464"/>
  <c r="CR32" i="26464"/>
  <c r="A33" i="26464"/>
  <c r="B33" i="26464"/>
  <c r="C33" i="26464"/>
  <c r="D33" i="26464"/>
  <c r="E33" i="26464"/>
  <c r="F33" i="26464"/>
  <c r="G33" i="26464"/>
  <c r="H33" i="26464"/>
  <c r="I33" i="26464"/>
  <c r="J33" i="26464"/>
  <c r="K33" i="26464"/>
  <c r="L33" i="26464"/>
  <c r="M33" i="26464"/>
  <c r="N33" i="26464"/>
  <c r="O33" i="26464"/>
  <c r="P33" i="26464"/>
  <c r="Q33" i="26464"/>
  <c r="R33" i="26464"/>
  <c r="S33" i="26464"/>
  <c r="T33" i="26464"/>
  <c r="U33" i="26464"/>
  <c r="V33" i="26464"/>
  <c r="W33" i="26464"/>
  <c r="X33" i="26464"/>
  <c r="Y33" i="26464"/>
  <c r="Z33" i="26464"/>
  <c r="AA33" i="26464"/>
  <c r="AB33" i="26464"/>
  <c r="AC33" i="26464"/>
  <c r="AD33" i="26464"/>
  <c r="AE33" i="26464"/>
  <c r="AH33" i="26464"/>
  <c r="AI33" i="26464"/>
  <c r="AR33" i="26464"/>
  <c r="AS33" i="26464"/>
  <c r="AT33" i="26464"/>
  <c r="AU33" i="26464"/>
  <c r="AV33" i="26464"/>
  <c r="AW33" i="26464"/>
  <c r="AX33" i="26464"/>
  <c r="AY33" i="26464"/>
  <c r="AZ33" i="26464"/>
  <c r="BO33" i="26464"/>
  <c r="BP33" i="26464"/>
  <c r="BQ33" i="26464"/>
  <c r="BR33" i="26464"/>
  <c r="BS33" i="26464"/>
  <c r="BT33" i="26464"/>
  <c r="BU33" i="26464"/>
  <c r="BV33" i="26464"/>
  <c r="BW33" i="26464"/>
  <c r="BX33" i="26464"/>
  <c r="BY33" i="26464"/>
  <c r="BZ33" i="26464"/>
  <c r="CA33" i="26464"/>
  <c r="CB33" i="26464"/>
  <c r="CC33" i="26464"/>
  <c r="CJ33" i="26464"/>
  <c r="CQ33" i="26464"/>
  <c r="CR33" i="26464"/>
  <c r="A34" i="26464"/>
  <c r="B34" i="26464"/>
  <c r="C34" i="26464"/>
  <c r="D34" i="26464"/>
  <c r="E34" i="26464"/>
  <c r="F34" i="26464"/>
  <c r="G34" i="26464"/>
  <c r="H34" i="26464"/>
  <c r="I34" i="26464"/>
  <c r="J34" i="26464"/>
  <c r="K34" i="26464"/>
  <c r="L34" i="26464"/>
  <c r="M34" i="26464"/>
  <c r="N34" i="26464"/>
  <c r="O34" i="26464"/>
  <c r="P34" i="26464"/>
  <c r="Q34" i="26464"/>
  <c r="R34" i="26464"/>
  <c r="S34" i="26464"/>
  <c r="T34" i="26464"/>
  <c r="U34" i="26464"/>
  <c r="V34" i="26464"/>
  <c r="W34" i="26464"/>
  <c r="X34" i="26464"/>
  <c r="Y34" i="26464"/>
  <c r="Z34" i="26464"/>
  <c r="AA34" i="26464"/>
  <c r="AB34" i="26464"/>
  <c r="AC34" i="26464"/>
  <c r="AD34" i="26464"/>
  <c r="AE34" i="26464"/>
  <c r="AF34" i="26464"/>
  <c r="AG34" i="26464"/>
  <c r="AH34" i="26464"/>
  <c r="AI34" i="26464"/>
  <c r="AR34" i="26464"/>
  <c r="AS34" i="26464"/>
  <c r="AT34" i="26464"/>
  <c r="AU34" i="26464"/>
  <c r="AV34" i="26464"/>
  <c r="AW34" i="26464"/>
  <c r="AX34" i="26464"/>
  <c r="AY34" i="26464"/>
  <c r="AZ34" i="26464"/>
  <c r="BA34" i="26464"/>
  <c r="BB34" i="26464"/>
  <c r="BO34" i="26464"/>
  <c r="BP34" i="26464"/>
  <c r="BQ34" i="26464"/>
  <c r="BR34" i="26464"/>
  <c r="BS34" i="26464"/>
  <c r="BT34" i="26464"/>
  <c r="BU34" i="26464"/>
  <c r="BV34" i="26464"/>
  <c r="BW34" i="26464"/>
  <c r="BX34" i="26464"/>
  <c r="BY34" i="26464"/>
  <c r="BZ34" i="26464"/>
  <c r="CA34" i="26464"/>
  <c r="CB34" i="26464"/>
  <c r="CC34" i="26464"/>
  <c r="CJ34" i="26464"/>
  <c r="CQ34" i="26464"/>
  <c r="CR34" i="26464"/>
  <c r="A35" i="26464"/>
  <c r="B35" i="26464"/>
  <c r="C35" i="26464"/>
  <c r="D35" i="26464"/>
  <c r="E35" i="26464"/>
  <c r="F35" i="26464"/>
  <c r="G35" i="26464"/>
  <c r="H35" i="26464"/>
  <c r="I35" i="26464"/>
  <c r="J35" i="26464"/>
  <c r="K35" i="26464"/>
  <c r="L35" i="26464"/>
  <c r="M35" i="26464"/>
  <c r="N35" i="26464"/>
  <c r="O35" i="26464"/>
  <c r="P35" i="26464"/>
  <c r="Q35" i="26464"/>
  <c r="R35" i="26464"/>
  <c r="S35" i="26464"/>
  <c r="T35" i="26464"/>
  <c r="U35" i="26464"/>
  <c r="V35" i="26464"/>
  <c r="W35" i="26464"/>
  <c r="X35" i="26464"/>
  <c r="Y35" i="26464"/>
  <c r="Z35" i="26464"/>
  <c r="AA35" i="26464"/>
  <c r="AB35" i="26464"/>
  <c r="AC35" i="26464"/>
  <c r="AD35" i="26464"/>
  <c r="AE35" i="26464"/>
  <c r="AF35" i="26464"/>
  <c r="AG35" i="26464"/>
  <c r="AH35" i="26464"/>
  <c r="AI35" i="26464"/>
  <c r="AR35" i="26464"/>
  <c r="AS35" i="26464"/>
  <c r="AT35" i="26464"/>
  <c r="AU35" i="26464"/>
  <c r="AV35" i="26464"/>
  <c r="AW35" i="26464"/>
  <c r="AX35" i="26464"/>
  <c r="AY35" i="26464"/>
  <c r="AZ35" i="26464"/>
  <c r="BA35" i="26464"/>
  <c r="BB35" i="26464"/>
  <c r="BO35" i="26464"/>
  <c r="BP35" i="26464"/>
  <c r="BQ35" i="26464"/>
  <c r="BR35" i="26464"/>
  <c r="BS35" i="26464"/>
  <c r="BT35" i="26464"/>
  <c r="BU35" i="26464"/>
  <c r="BV35" i="26464"/>
  <c r="BW35" i="26464"/>
  <c r="BX35" i="26464"/>
  <c r="BY35" i="26464"/>
  <c r="BZ35" i="26464"/>
  <c r="CA35" i="26464"/>
  <c r="CB35" i="26464"/>
  <c r="CC35" i="26464"/>
  <c r="CJ35" i="26464"/>
  <c r="CQ35" i="26464"/>
  <c r="CR35" i="26464"/>
  <c r="A36" i="26464"/>
  <c r="B36" i="26464"/>
  <c r="C36" i="26464"/>
  <c r="D36" i="26464"/>
  <c r="E36" i="26464"/>
  <c r="F36" i="26464"/>
  <c r="G36" i="26464"/>
  <c r="H36" i="26464"/>
  <c r="I36" i="26464"/>
  <c r="J36" i="26464"/>
  <c r="K36" i="26464"/>
  <c r="L36" i="26464"/>
  <c r="M36" i="26464"/>
  <c r="N36" i="26464"/>
  <c r="O36" i="26464"/>
  <c r="P36" i="26464"/>
  <c r="Q36" i="26464"/>
  <c r="R36" i="26464"/>
  <c r="S36" i="26464"/>
  <c r="T36" i="26464"/>
  <c r="U36" i="26464"/>
  <c r="V36" i="26464"/>
  <c r="W36" i="26464"/>
  <c r="X36" i="26464"/>
  <c r="Y36" i="26464"/>
  <c r="Z36" i="26464"/>
  <c r="AA36" i="26464"/>
  <c r="AB36" i="26464"/>
  <c r="AC36" i="26464"/>
  <c r="AD36" i="26464"/>
  <c r="AE36" i="26464"/>
  <c r="AF36" i="26464"/>
  <c r="AG36" i="26464"/>
  <c r="AH36" i="26464"/>
  <c r="AI36" i="26464"/>
  <c r="AJ36" i="26464"/>
  <c r="AK36" i="26464"/>
  <c r="AL36" i="26464"/>
  <c r="AM36" i="26464"/>
  <c r="AR36" i="26464"/>
  <c r="AS36" i="26464"/>
  <c r="AT36" i="26464"/>
  <c r="AU36" i="26464"/>
  <c r="AV36" i="26464"/>
  <c r="AW36" i="26464"/>
  <c r="AX36" i="26464"/>
  <c r="AY36" i="26464"/>
  <c r="AZ36" i="26464"/>
  <c r="BA36" i="26464"/>
  <c r="BB36" i="26464"/>
  <c r="BO36" i="26464"/>
  <c r="BP36" i="26464"/>
  <c r="BQ36" i="26464"/>
  <c r="BR36" i="26464"/>
  <c r="BS36" i="26464"/>
  <c r="BT36" i="26464"/>
  <c r="BU36" i="26464"/>
  <c r="BV36" i="26464"/>
  <c r="BW36" i="26464"/>
  <c r="BX36" i="26464"/>
  <c r="BY36" i="26464"/>
  <c r="BZ36" i="26464"/>
  <c r="CA36" i="26464"/>
  <c r="CB36" i="26464"/>
  <c r="CC36" i="26464"/>
  <c r="CJ36" i="26464"/>
  <c r="CQ36" i="26464"/>
  <c r="CR36" i="26464"/>
  <c r="A37" i="26464"/>
  <c r="B37" i="26464"/>
  <c r="C37" i="26464"/>
  <c r="D37" i="26464"/>
  <c r="E37" i="26464"/>
  <c r="F37" i="26464"/>
  <c r="G37" i="26464"/>
  <c r="H37" i="26464"/>
  <c r="I37" i="26464"/>
  <c r="J37" i="26464"/>
  <c r="K37" i="26464"/>
  <c r="L37" i="26464"/>
  <c r="M37" i="26464"/>
  <c r="N37" i="26464"/>
  <c r="O37" i="26464"/>
  <c r="P37" i="26464"/>
  <c r="Q37" i="26464"/>
  <c r="R37" i="26464"/>
  <c r="S37" i="26464"/>
  <c r="T37" i="26464"/>
  <c r="U37" i="26464"/>
  <c r="V37" i="26464"/>
  <c r="W37" i="26464"/>
  <c r="X37" i="26464"/>
  <c r="Y37" i="26464"/>
  <c r="Z37" i="26464"/>
  <c r="AA37" i="26464"/>
  <c r="AB37" i="26464"/>
  <c r="AC37" i="26464"/>
  <c r="AD37" i="26464"/>
  <c r="AE37" i="26464"/>
  <c r="AF37" i="26464"/>
  <c r="AG37" i="26464"/>
  <c r="AH37" i="26464"/>
  <c r="AI37" i="26464"/>
  <c r="AJ37" i="26464"/>
  <c r="AK37" i="26464"/>
  <c r="AL37" i="26464"/>
  <c r="AM37" i="26464"/>
  <c r="AN37" i="26464"/>
  <c r="AO37" i="26464"/>
  <c r="AR37" i="26464"/>
  <c r="AS37" i="26464"/>
  <c r="AT37" i="26464"/>
  <c r="AU37" i="26464"/>
  <c r="AV37" i="26464"/>
  <c r="AW37" i="26464"/>
  <c r="AX37" i="26464"/>
  <c r="AY37" i="26464"/>
  <c r="AZ37" i="26464"/>
  <c r="BA37" i="26464"/>
  <c r="BB37" i="26464"/>
  <c r="BC37" i="26464"/>
  <c r="BD37" i="26464"/>
  <c r="BO37" i="26464"/>
  <c r="BP37" i="26464"/>
  <c r="BQ37" i="26464"/>
  <c r="BR37" i="26464"/>
  <c r="BS37" i="26464"/>
  <c r="BT37" i="26464"/>
  <c r="BU37" i="26464"/>
  <c r="BV37" i="26464"/>
  <c r="BW37" i="26464"/>
  <c r="BX37" i="26464"/>
  <c r="BY37" i="26464"/>
  <c r="BZ37" i="26464"/>
  <c r="CA37" i="26464"/>
  <c r="CB37" i="26464"/>
  <c r="CC37" i="26464"/>
  <c r="CJ37" i="26464"/>
  <c r="CQ37" i="26464"/>
  <c r="CR37" i="26464"/>
  <c r="A38" i="26464"/>
  <c r="B38" i="26464"/>
  <c r="C38" i="26464"/>
  <c r="D38" i="26464"/>
  <c r="E38" i="26464"/>
  <c r="F38" i="26464"/>
  <c r="G38" i="26464"/>
  <c r="H38" i="26464"/>
  <c r="I38" i="26464"/>
  <c r="J38" i="26464"/>
  <c r="K38" i="26464"/>
  <c r="L38" i="26464"/>
  <c r="M38" i="26464"/>
  <c r="N38" i="26464"/>
  <c r="O38" i="26464"/>
  <c r="P38" i="26464"/>
  <c r="Q38" i="26464"/>
  <c r="R38" i="26464"/>
  <c r="S38" i="26464"/>
  <c r="T38" i="26464"/>
  <c r="U38" i="26464"/>
  <c r="V38" i="26464"/>
  <c r="W38" i="26464"/>
  <c r="X38" i="26464"/>
  <c r="Y38" i="26464"/>
  <c r="Z38" i="26464"/>
  <c r="AA38" i="26464"/>
  <c r="AB38" i="26464"/>
  <c r="AC38" i="26464"/>
  <c r="AD38" i="26464"/>
  <c r="AE38" i="26464"/>
  <c r="AF38" i="26464"/>
  <c r="AG38" i="26464"/>
  <c r="AH38" i="26464"/>
  <c r="AI38" i="26464"/>
  <c r="AJ38" i="26464"/>
  <c r="AK38" i="26464"/>
  <c r="AL38" i="26464"/>
  <c r="AM38" i="26464"/>
  <c r="AN38" i="26464"/>
  <c r="AO38" i="26464"/>
  <c r="AR38" i="26464"/>
  <c r="AS38" i="26464"/>
  <c r="AT38" i="26464"/>
  <c r="AU38" i="26464"/>
  <c r="AV38" i="26464"/>
  <c r="AW38" i="26464"/>
  <c r="AX38" i="26464"/>
  <c r="AY38" i="26464"/>
  <c r="AZ38" i="26464"/>
  <c r="BA38" i="26464"/>
  <c r="BB38" i="26464"/>
  <c r="BC38" i="26464"/>
  <c r="BD38" i="26464"/>
  <c r="BO38" i="26464"/>
  <c r="BP38" i="26464"/>
  <c r="BQ38" i="26464"/>
  <c r="BR38" i="26464"/>
  <c r="BS38" i="26464"/>
  <c r="BT38" i="26464"/>
  <c r="BU38" i="26464"/>
  <c r="BV38" i="26464"/>
  <c r="BW38" i="26464"/>
  <c r="BX38" i="26464"/>
  <c r="BY38" i="26464"/>
  <c r="BZ38" i="26464"/>
  <c r="CA38" i="26464"/>
  <c r="CB38" i="26464"/>
  <c r="CC38" i="26464"/>
  <c r="CJ38" i="26464"/>
  <c r="CQ38" i="26464"/>
  <c r="CR38" i="26464"/>
  <c r="A39" i="26464"/>
  <c r="B39" i="26464"/>
  <c r="C39" i="26464"/>
  <c r="D39" i="26464"/>
  <c r="E39" i="26464"/>
  <c r="F39" i="26464"/>
  <c r="G39" i="26464"/>
  <c r="H39" i="26464"/>
  <c r="I39" i="26464"/>
  <c r="J39" i="26464"/>
  <c r="K39" i="26464"/>
  <c r="L39" i="26464"/>
  <c r="M39" i="26464"/>
  <c r="N39" i="26464"/>
  <c r="O39" i="26464"/>
  <c r="P39" i="26464"/>
  <c r="Q39" i="26464"/>
  <c r="R39" i="26464"/>
  <c r="S39" i="26464"/>
  <c r="T39" i="26464"/>
  <c r="U39" i="26464"/>
  <c r="V39" i="26464"/>
  <c r="W39" i="26464"/>
  <c r="X39" i="26464"/>
  <c r="Y39" i="26464"/>
  <c r="Z39" i="26464"/>
  <c r="AA39" i="26464"/>
  <c r="AB39" i="26464"/>
  <c r="AC39" i="26464"/>
  <c r="AD39" i="26464"/>
  <c r="AE39" i="26464"/>
  <c r="AF39" i="26464"/>
  <c r="AG39" i="26464"/>
  <c r="AH39" i="26464"/>
  <c r="AI39" i="26464"/>
  <c r="AJ39" i="26464"/>
  <c r="AK39" i="26464"/>
  <c r="AL39" i="26464"/>
  <c r="AM39" i="26464"/>
  <c r="AN39" i="26464"/>
  <c r="AO39" i="26464"/>
  <c r="AR39" i="26464"/>
  <c r="AS39" i="26464"/>
  <c r="AT39" i="26464"/>
  <c r="AU39" i="26464"/>
  <c r="AV39" i="26464"/>
  <c r="AW39" i="26464"/>
  <c r="AX39" i="26464"/>
  <c r="AY39" i="26464"/>
  <c r="AZ39" i="26464"/>
  <c r="BA39" i="26464"/>
  <c r="BB39" i="26464"/>
  <c r="BC39" i="26464"/>
  <c r="BD39" i="26464"/>
  <c r="BO39" i="26464"/>
  <c r="BP39" i="26464"/>
  <c r="BQ39" i="26464"/>
  <c r="BR39" i="26464"/>
  <c r="BS39" i="26464"/>
  <c r="BT39" i="26464"/>
  <c r="BU39" i="26464"/>
  <c r="BV39" i="26464"/>
  <c r="BW39" i="26464"/>
  <c r="BX39" i="26464"/>
  <c r="BY39" i="26464"/>
  <c r="BZ39" i="26464"/>
  <c r="CA39" i="26464"/>
  <c r="CB39" i="26464"/>
  <c r="CC39" i="26464"/>
  <c r="CD39" i="26464"/>
  <c r="CE39" i="26464"/>
  <c r="CF39" i="26464"/>
  <c r="CG39" i="26464"/>
  <c r="CJ39" i="26464"/>
  <c r="CQ39" i="26464"/>
  <c r="CR39" i="26464"/>
  <c r="CS39" i="26464"/>
  <c r="CT39" i="26464"/>
  <c r="CU39" i="26464"/>
  <c r="CV39" i="26464"/>
  <c r="A40" i="26464"/>
  <c r="B40" i="26464"/>
  <c r="C40" i="26464"/>
  <c r="D40" i="26464"/>
  <c r="E40" i="26464"/>
  <c r="F40" i="26464"/>
  <c r="G40" i="26464"/>
  <c r="H40" i="26464"/>
  <c r="I40" i="26464"/>
  <c r="J40" i="26464"/>
  <c r="K40" i="26464"/>
  <c r="L40" i="26464"/>
  <c r="M40" i="26464"/>
  <c r="N40" i="26464"/>
  <c r="O40" i="26464"/>
  <c r="P40" i="26464"/>
  <c r="Q40" i="26464"/>
  <c r="R40" i="26464"/>
  <c r="S40" i="26464"/>
  <c r="T40" i="26464"/>
  <c r="U40" i="26464"/>
  <c r="V40" i="26464"/>
  <c r="W40" i="26464"/>
  <c r="X40" i="26464"/>
  <c r="Y40" i="26464"/>
  <c r="Z40" i="26464"/>
  <c r="AA40" i="26464"/>
  <c r="AB40" i="26464"/>
  <c r="AC40" i="26464"/>
  <c r="AD40" i="26464"/>
  <c r="AE40" i="26464"/>
  <c r="AF40" i="26464"/>
  <c r="AG40" i="26464"/>
  <c r="AH40" i="26464"/>
  <c r="AI40" i="26464"/>
  <c r="AJ40" i="26464"/>
  <c r="AK40" i="26464"/>
  <c r="AL40" i="26464"/>
  <c r="AM40" i="26464"/>
  <c r="AN40" i="26464"/>
  <c r="AO40" i="26464"/>
  <c r="AR40" i="26464"/>
  <c r="AS40" i="26464"/>
  <c r="AT40" i="26464"/>
  <c r="AU40" i="26464"/>
  <c r="AV40" i="26464"/>
  <c r="AW40" i="26464"/>
  <c r="AX40" i="26464"/>
  <c r="AY40" i="26464"/>
  <c r="AZ40" i="26464"/>
  <c r="BA40" i="26464"/>
  <c r="BB40" i="26464"/>
  <c r="BC40" i="26464"/>
  <c r="BD40" i="26464"/>
  <c r="BO40" i="26464"/>
  <c r="BP40" i="26464"/>
  <c r="BQ40" i="26464"/>
  <c r="BR40" i="26464"/>
  <c r="BS40" i="26464"/>
  <c r="BT40" i="26464"/>
  <c r="BU40" i="26464"/>
  <c r="BV40" i="26464"/>
  <c r="BW40" i="26464"/>
  <c r="BX40" i="26464"/>
  <c r="BY40" i="26464"/>
  <c r="BZ40" i="26464"/>
  <c r="CA40" i="26464"/>
  <c r="CB40" i="26464"/>
  <c r="CC40" i="26464"/>
  <c r="CD40" i="26464"/>
  <c r="CE40" i="26464"/>
  <c r="CF40" i="26464"/>
  <c r="CG40" i="26464"/>
  <c r="CJ40" i="26464"/>
  <c r="CQ40" i="26464"/>
  <c r="CR40" i="26464"/>
  <c r="CS40" i="26464"/>
  <c r="CT40" i="26464"/>
  <c r="CU40" i="26464"/>
  <c r="CV40" i="26464"/>
  <c r="A41" i="26464"/>
  <c r="B41" i="26464"/>
  <c r="C41" i="26464"/>
  <c r="D41" i="26464"/>
  <c r="E41" i="26464"/>
  <c r="F41" i="26464"/>
  <c r="G41" i="26464"/>
  <c r="H41" i="26464"/>
  <c r="I41" i="26464"/>
  <c r="J41" i="26464"/>
  <c r="K41" i="26464"/>
  <c r="L41" i="26464"/>
  <c r="M41" i="26464"/>
  <c r="N41" i="26464"/>
  <c r="O41" i="26464"/>
  <c r="P41" i="26464"/>
  <c r="Q41" i="26464"/>
  <c r="R41" i="26464"/>
  <c r="S41" i="26464"/>
  <c r="T41" i="26464"/>
  <c r="U41" i="26464"/>
  <c r="V41" i="26464"/>
  <c r="W41" i="26464"/>
  <c r="X41" i="26464"/>
  <c r="Y41" i="26464"/>
  <c r="Z41" i="26464"/>
  <c r="AA41" i="26464"/>
  <c r="AB41" i="26464"/>
  <c r="AC41" i="26464"/>
  <c r="AD41" i="26464"/>
  <c r="AE41" i="26464"/>
  <c r="AF41" i="26464"/>
  <c r="AG41" i="26464"/>
  <c r="AH41" i="26464"/>
  <c r="AI41" i="26464"/>
  <c r="AJ41" i="26464"/>
  <c r="AK41" i="26464"/>
  <c r="AL41" i="26464"/>
  <c r="AM41" i="26464"/>
  <c r="AN41" i="26464"/>
  <c r="AO41" i="26464"/>
  <c r="AR41" i="26464"/>
  <c r="AS41" i="26464"/>
  <c r="AT41" i="26464"/>
  <c r="AU41" i="26464"/>
  <c r="AV41" i="26464"/>
  <c r="AW41" i="26464"/>
  <c r="AX41" i="26464"/>
  <c r="AY41" i="26464"/>
  <c r="AZ41" i="26464"/>
  <c r="BA41" i="26464"/>
  <c r="BB41" i="26464"/>
  <c r="BC41" i="26464"/>
  <c r="BD41" i="26464"/>
  <c r="BO41" i="26464"/>
  <c r="BP41" i="26464"/>
  <c r="BQ41" i="26464"/>
  <c r="BR41" i="26464"/>
  <c r="BS41" i="26464"/>
  <c r="BT41" i="26464"/>
  <c r="BU41" i="26464"/>
  <c r="BV41" i="26464"/>
  <c r="BW41" i="26464"/>
  <c r="BX41" i="26464"/>
  <c r="BY41" i="26464"/>
  <c r="BZ41" i="26464"/>
  <c r="CA41" i="26464"/>
  <c r="CB41" i="26464"/>
  <c r="CC41" i="26464"/>
  <c r="CD41" i="26464"/>
  <c r="CE41" i="26464"/>
  <c r="CF41" i="26464"/>
  <c r="CG41" i="26464"/>
  <c r="CJ41" i="26464"/>
  <c r="CQ41" i="26464"/>
  <c r="CR41" i="26464"/>
  <c r="CS41" i="26464"/>
  <c r="CT41" i="26464"/>
  <c r="CU41" i="26464"/>
  <c r="CV41" i="26464"/>
  <c r="A42" i="26464"/>
  <c r="B42" i="26464"/>
  <c r="C42" i="26464"/>
  <c r="D42" i="26464"/>
  <c r="E42" i="26464"/>
  <c r="F42" i="26464"/>
  <c r="G42" i="26464"/>
  <c r="H42" i="26464"/>
  <c r="I42" i="26464"/>
  <c r="J42" i="26464"/>
  <c r="K42" i="26464"/>
  <c r="L42" i="26464"/>
  <c r="M42" i="26464"/>
  <c r="N42" i="26464"/>
  <c r="O42" i="26464"/>
  <c r="P42" i="26464"/>
  <c r="Q42" i="26464"/>
  <c r="R42" i="26464"/>
  <c r="S42" i="26464"/>
  <c r="T42" i="26464"/>
  <c r="U42" i="26464"/>
  <c r="V42" i="26464"/>
  <c r="W42" i="26464"/>
  <c r="X42" i="26464"/>
  <c r="Y42" i="26464"/>
  <c r="Z42" i="26464"/>
  <c r="AA42" i="26464"/>
  <c r="AB42" i="26464"/>
  <c r="AC42" i="26464"/>
  <c r="AD42" i="26464"/>
  <c r="AE42" i="26464"/>
  <c r="AF42" i="26464"/>
  <c r="AG42" i="26464"/>
  <c r="AH42" i="26464"/>
  <c r="AI42" i="26464"/>
  <c r="AJ42" i="26464"/>
  <c r="AK42" i="26464"/>
  <c r="AL42" i="26464"/>
  <c r="AM42" i="26464"/>
  <c r="AN42" i="26464"/>
  <c r="AO42" i="26464"/>
  <c r="AR42" i="26464"/>
  <c r="AS42" i="26464"/>
  <c r="AT42" i="26464"/>
  <c r="AU42" i="26464"/>
  <c r="AV42" i="26464"/>
  <c r="AW42" i="26464"/>
  <c r="AX42" i="26464"/>
  <c r="AY42" i="26464"/>
  <c r="AZ42" i="26464"/>
  <c r="BA42" i="26464"/>
  <c r="BB42" i="26464"/>
  <c r="BC42" i="26464"/>
  <c r="BD42" i="26464"/>
  <c r="BE42" i="26464"/>
  <c r="BF42" i="26464"/>
  <c r="BO42" i="26464"/>
  <c r="BP42" i="26464"/>
  <c r="BQ42" i="26464"/>
  <c r="BR42" i="26464"/>
  <c r="BS42" i="26464"/>
  <c r="BT42" i="26464"/>
  <c r="BU42" i="26464"/>
  <c r="BV42" i="26464"/>
  <c r="BW42" i="26464"/>
  <c r="BX42" i="26464"/>
  <c r="BY42" i="26464"/>
  <c r="BZ42" i="26464"/>
  <c r="CA42" i="26464"/>
  <c r="CB42" i="26464"/>
  <c r="CC42" i="26464"/>
  <c r="CD42" i="26464"/>
  <c r="CE42" i="26464"/>
  <c r="CF42" i="26464"/>
  <c r="CG42" i="26464"/>
  <c r="CJ42" i="26464"/>
  <c r="CQ42" i="26464"/>
  <c r="CR42" i="26464"/>
  <c r="CS42" i="26464"/>
  <c r="CT42" i="26464"/>
  <c r="CU42" i="26464"/>
  <c r="CV42" i="26464"/>
  <c r="A43" i="26464"/>
  <c r="B43" i="26464"/>
  <c r="C43" i="26464"/>
  <c r="D43" i="26464"/>
  <c r="E43" i="26464"/>
  <c r="F43" i="26464"/>
  <c r="G43" i="26464"/>
  <c r="H43" i="26464"/>
  <c r="I43" i="26464"/>
  <c r="J43" i="26464"/>
  <c r="K43" i="26464"/>
  <c r="L43" i="26464"/>
  <c r="M43" i="26464"/>
  <c r="N43" i="26464"/>
  <c r="O43" i="26464"/>
  <c r="P43" i="26464"/>
  <c r="Q43" i="26464"/>
  <c r="R43" i="26464"/>
  <c r="S43" i="26464"/>
  <c r="T43" i="26464"/>
  <c r="U43" i="26464"/>
  <c r="V43" i="26464"/>
  <c r="W43" i="26464"/>
  <c r="X43" i="26464"/>
  <c r="Y43" i="26464"/>
  <c r="Z43" i="26464"/>
  <c r="AA43" i="26464"/>
  <c r="AB43" i="26464"/>
  <c r="AC43" i="26464"/>
  <c r="AD43" i="26464"/>
  <c r="AE43" i="26464"/>
  <c r="AF43" i="26464"/>
  <c r="AG43" i="26464"/>
  <c r="AH43" i="26464"/>
  <c r="AI43" i="26464"/>
  <c r="AJ43" i="26464"/>
  <c r="AK43" i="26464"/>
  <c r="AL43" i="26464"/>
  <c r="AM43" i="26464"/>
  <c r="AN43" i="26464"/>
  <c r="AO43" i="26464"/>
  <c r="AR43" i="26464"/>
  <c r="AS43" i="26464"/>
  <c r="AT43" i="26464"/>
  <c r="AU43" i="26464"/>
  <c r="AV43" i="26464"/>
  <c r="AW43" i="26464"/>
  <c r="AX43" i="26464"/>
  <c r="AY43" i="26464"/>
  <c r="AZ43" i="26464"/>
  <c r="BA43" i="26464"/>
  <c r="BB43" i="26464"/>
  <c r="BC43" i="26464"/>
  <c r="BD43" i="26464"/>
  <c r="BE43" i="26464"/>
  <c r="BF43" i="26464"/>
  <c r="BO43" i="26464"/>
  <c r="BP43" i="26464"/>
  <c r="BQ43" i="26464"/>
  <c r="BR43" i="26464"/>
  <c r="BS43" i="26464"/>
  <c r="BT43" i="26464"/>
  <c r="BU43" i="26464"/>
  <c r="BV43" i="26464"/>
  <c r="BW43" i="26464"/>
  <c r="BX43" i="26464"/>
  <c r="BY43" i="26464"/>
  <c r="BZ43" i="26464"/>
  <c r="CA43" i="26464"/>
  <c r="CB43" i="26464"/>
  <c r="CC43" i="26464"/>
  <c r="CD43" i="26464"/>
  <c r="CE43" i="26464"/>
  <c r="CF43" i="26464"/>
  <c r="CG43" i="26464"/>
  <c r="CJ43" i="26464"/>
  <c r="CQ43" i="26464"/>
  <c r="CR43" i="26464"/>
  <c r="CS43" i="26464"/>
  <c r="CT43" i="26464"/>
  <c r="CU43" i="26464"/>
  <c r="CV43" i="26464"/>
  <c r="A44" i="26464"/>
  <c r="B44" i="26464"/>
  <c r="C44" i="26464"/>
  <c r="D44" i="26464"/>
  <c r="E44" i="26464"/>
  <c r="F44" i="26464"/>
  <c r="G44" i="26464"/>
  <c r="H44" i="26464"/>
  <c r="I44" i="26464"/>
  <c r="J44" i="26464"/>
  <c r="K44" i="26464"/>
  <c r="L44" i="26464"/>
  <c r="M44" i="26464"/>
  <c r="N44" i="26464"/>
  <c r="O44" i="26464"/>
  <c r="P44" i="26464"/>
  <c r="Q44" i="26464"/>
  <c r="R44" i="26464"/>
  <c r="S44" i="26464"/>
  <c r="T44" i="26464"/>
  <c r="U44" i="26464"/>
  <c r="V44" i="26464"/>
  <c r="W44" i="26464"/>
  <c r="X44" i="26464"/>
  <c r="Y44" i="26464"/>
  <c r="Z44" i="26464"/>
  <c r="AA44" i="26464"/>
  <c r="AB44" i="26464"/>
  <c r="AC44" i="26464"/>
  <c r="AD44" i="26464"/>
  <c r="AE44" i="26464"/>
  <c r="AF44" i="26464"/>
  <c r="AG44" i="26464"/>
  <c r="AH44" i="26464"/>
  <c r="AI44" i="26464"/>
  <c r="AJ44" i="26464"/>
  <c r="AK44" i="26464"/>
  <c r="AL44" i="26464"/>
  <c r="AM44" i="26464"/>
  <c r="AN44" i="26464"/>
  <c r="AO44" i="26464"/>
  <c r="AR44" i="26464"/>
  <c r="AS44" i="26464"/>
  <c r="AT44" i="26464"/>
  <c r="AU44" i="26464"/>
  <c r="AV44" i="26464"/>
  <c r="AW44" i="26464"/>
  <c r="AX44" i="26464"/>
  <c r="AY44" i="26464"/>
  <c r="AZ44" i="26464"/>
  <c r="BA44" i="26464"/>
  <c r="BB44" i="26464"/>
  <c r="BC44" i="26464"/>
  <c r="BD44" i="26464"/>
  <c r="BE44" i="26464"/>
  <c r="BF44" i="26464"/>
  <c r="BO44" i="26464"/>
  <c r="BP44" i="26464"/>
  <c r="BQ44" i="26464"/>
  <c r="BR44" i="26464"/>
  <c r="BS44" i="26464"/>
  <c r="BT44" i="26464"/>
  <c r="BU44" i="26464"/>
  <c r="BV44" i="26464"/>
  <c r="BW44" i="26464"/>
  <c r="BX44" i="26464"/>
  <c r="BY44" i="26464"/>
  <c r="BZ44" i="26464"/>
  <c r="CA44" i="26464"/>
  <c r="CB44" i="26464"/>
  <c r="CC44" i="26464"/>
  <c r="CD44" i="26464"/>
  <c r="CE44" i="26464"/>
  <c r="CF44" i="26464"/>
  <c r="CG44" i="26464"/>
  <c r="CJ44" i="26464"/>
  <c r="CQ44" i="26464"/>
  <c r="CR44" i="26464"/>
  <c r="CS44" i="26464"/>
  <c r="CT44" i="26464"/>
  <c r="CU44" i="26464"/>
  <c r="CV44" i="26464"/>
  <c r="A45" i="26464"/>
  <c r="B45" i="26464"/>
  <c r="C45" i="26464"/>
  <c r="D45" i="26464"/>
  <c r="E45" i="26464"/>
  <c r="F45" i="26464"/>
  <c r="G45" i="26464"/>
  <c r="H45" i="26464"/>
  <c r="I45" i="26464"/>
  <c r="J45" i="26464"/>
  <c r="K45" i="26464"/>
  <c r="L45" i="26464"/>
  <c r="M45" i="26464"/>
  <c r="N45" i="26464"/>
  <c r="O45" i="26464"/>
  <c r="P45" i="26464"/>
  <c r="Q45" i="26464"/>
  <c r="R45" i="26464"/>
  <c r="S45" i="26464"/>
  <c r="T45" i="26464"/>
  <c r="U45" i="26464"/>
  <c r="V45" i="26464"/>
  <c r="W45" i="26464"/>
  <c r="X45" i="26464"/>
  <c r="Y45" i="26464"/>
  <c r="Z45" i="26464"/>
  <c r="AA45" i="26464"/>
  <c r="AB45" i="26464"/>
  <c r="AC45" i="26464"/>
  <c r="AD45" i="26464"/>
  <c r="AE45" i="26464"/>
  <c r="AF45" i="26464"/>
  <c r="AG45" i="26464"/>
  <c r="AH45" i="26464"/>
  <c r="AI45" i="26464"/>
  <c r="AJ45" i="26464"/>
  <c r="AK45" i="26464"/>
  <c r="AL45" i="26464"/>
  <c r="AM45" i="26464"/>
  <c r="AN45" i="26464"/>
  <c r="AO45" i="26464"/>
  <c r="AR45" i="26464"/>
  <c r="AS45" i="26464"/>
  <c r="AT45" i="26464"/>
  <c r="AU45" i="26464"/>
  <c r="AV45" i="26464"/>
  <c r="AW45" i="26464"/>
  <c r="AX45" i="26464"/>
  <c r="AY45" i="26464"/>
  <c r="AZ45" i="26464"/>
  <c r="BA45" i="26464"/>
  <c r="BB45" i="26464"/>
  <c r="BC45" i="26464"/>
  <c r="BD45" i="26464"/>
  <c r="BE45" i="26464"/>
  <c r="BF45" i="26464"/>
  <c r="BO45" i="26464"/>
  <c r="BP45" i="26464"/>
  <c r="BQ45" i="26464"/>
  <c r="BR45" i="26464"/>
  <c r="BS45" i="26464"/>
  <c r="BT45" i="26464"/>
  <c r="BU45" i="26464"/>
  <c r="BV45" i="26464"/>
  <c r="BW45" i="26464"/>
  <c r="BX45" i="26464"/>
  <c r="BY45" i="26464"/>
  <c r="BZ45" i="26464"/>
  <c r="CA45" i="26464"/>
  <c r="CB45" i="26464"/>
  <c r="CC45" i="26464"/>
  <c r="CD45" i="26464"/>
  <c r="CE45" i="26464"/>
  <c r="CF45" i="26464"/>
  <c r="CG45" i="26464"/>
  <c r="CH45" i="26464"/>
  <c r="CI45" i="26464"/>
  <c r="CJ45" i="26464"/>
  <c r="CQ45" i="26464"/>
  <c r="CR45" i="26464"/>
  <c r="CS45" i="26464"/>
  <c r="CT45" i="26464"/>
  <c r="CU45" i="26464"/>
  <c r="CV45" i="26464"/>
  <c r="A46" i="26464"/>
  <c r="B46" i="26464"/>
  <c r="C46" i="26464"/>
  <c r="D46" i="26464"/>
  <c r="E46" i="26464"/>
  <c r="F46" i="26464"/>
  <c r="G46" i="26464"/>
  <c r="H46" i="26464"/>
  <c r="I46" i="26464"/>
  <c r="J46" i="26464"/>
  <c r="K46" i="26464"/>
  <c r="L46" i="26464"/>
  <c r="M46" i="26464"/>
  <c r="N46" i="26464"/>
  <c r="O46" i="26464"/>
  <c r="P46" i="26464"/>
  <c r="Q46" i="26464"/>
  <c r="R46" i="26464"/>
  <c r="S46" i="26464"/>
  <c r="T46" i="26464"/>
  <c r="U46" i="26464"/>
  <c r="V46" i="26464"/>
  <c r="W46" i="26464"/>
  <c r="X46" i="26464"/>
  <c r="Y46" i="26464"/>
  <c r="Z46" i="26464"/>
  <c r="AA46" i="26464"/>
  <c r="AB46" i="26464"/>
  <c r="AC46" i="26464"/>
  <c r="AD46" i="26464"/>
  <c r="AE46" i="26464"/>
  <c r="AF46" i="26464"/>
  <c r="AG46" i="26464"/>
  <c r="AH46" i="26464"/>
  <c r="AI46" i="26464"/>
  <c r="AJ46" i="26464"/>
  <c r="AK46" i="26464"/>
  <c r="AL46" i="26464"/>
  <c r="AM46" i="26464"/>
  <c r="AN46" i="26464"/>
  <c r="AO46" i="26464"/>
  <c r="AP46" i="26464"/>
  <c r="AQ46" i="26464"/>
  <c r="AR46" i="26464"/>
  <c r="AS46" i="26464"/>
  <c r="AT46" i="26464"/>
  <c r="AU46" i="26464"/>
  <c r="AV46" i="26464"/>
  <c r="AW46" i="26464"/>
  <c r="AX46" i="26464"/>
  <c r="AY46" i="26464"/>
  <c r="AZ46" i="26464"/>
  <c r="BA46" i="26464"/>
  <c r="BB46" i="26464"/>
  <c r="BC46" i="26464"/>
  <c r="BD46" i="26464"/>
  <c r="BE46" i="26464"/>
  <c r="BF46" i="26464"/>
  <c r="BO46" i="26464"/>
  <c r="BP46" i="26464"/>
  <c r="BQ46" i="26464"/>
  <c r="BR46" i="26464"/>
  <c r="BS46" i="26464"/>
  <c r="BT46" i="26464"/>
  <c r="BU46" i="26464"/>
  <c r="BV46" i="26464"/>
  <c r="BW46" i="26464"/>
  <c r="BX46" i="26464"/>
  <c r="BY46" i="26464"/>
  <c r="BZ46" i="26464"/>
  <c r="CA46" i="26464"/>
  <c r="CB46" i="26464"/>
  <c r="CC46" i="26464"/>
  <c r="CD46" i="26464"/>
  <c r="CE46" i="26464"/>
  <c r="CF46" i="26464"/>
  <c r="CG46" i="26464"/>
  <c r="CH46" i="26464"/>
  <c r="CI46" i="26464"/>
  <c r="CJ46" i="26464"/>
  <c r="CQ46" i="26464"/>
  <c r="CR46" i="26464"/>
  <c r="CS46" i="26464"/>
  <c r="CT46" i="26464"/>
  <c r="CU46" i="26464"/>
  <c r="CV46" i="26464"/>
  <c r="A47" i="26464"/>
  <c r="B47" i="26464"/>
  <c r="C47" i="26464"/>
  <c r="D47" i="26464"/>
  <c r="E47" i="26464"/>
  <c r="F47" i="26464"/>
  <c r="G47" i="26464"/>
  <c r="H47" i="26464"/>
  <c r="I47" i="26464"/>
  <c r="J47" i="26464"/>
  <c r="K47" i="26464"/>
  <c r="L47" i="26464"/>
  <c r="M47" i="26464"/>
  <c r="N47" i="26464"/>
  <c r="O47" i="26464"/>
  <c r="P47" i="26464"/>
  <c r="Q47" i="26464"/>
  <c r="R47" i="26464"/>
  <c r="S47" i="26464"/>
  <c r="T47" i="26464"/>
  <c r="U47" i="26464"/>
  <c r="V47" i="26464"/>
  <c r="W47" i="26464"/>
  <c r="X47" i="26464"/>
  <c r="Y47" i="26464"/>
  <c r="Z47" i="26464"/>
  <c r="AA47" i="26464"/>
  <c r="AB47" i="26464"/>
  <c r="AC47" i="26464"/>
  <c r="AD47" i="26464"/>
  <c r="AE47" i="26464"/>
  <c r="AF47" i="26464"/>
  <c r="AG47" i="26464"/>
  <c r="AH47" i="26464"/>
  <c r="AI47" i="26464"/>
  <c r="AJ47" i="26464"/>
  <c r="AK47" i="26464"/>
  <c r="AL47" i="26464"/>
  <c r="AM47" i="26464"/>
  <c r="AN47" i="26464"/>
  <c r="AO47" i="26464"/>
  <c r="AP47" i="26464"/>
  <c r="AQ47" i="26464"/>
  <c r="AR47" i="26464"/>
  <c r="AS47" i="26464"/>
  <c r="AT47" i="26464"/>
  <c r="AU47" i="26464"/>
  <c r="AV47" i="26464"/>
  <c r="AW47" i="26464"/>
  <c r="AX47" i="26464"/>
  <c r="AY47" i="26464"/>
  <c r="AZ47" i="26464"/>
  <c r="BA47" i="26464"/>
  <c r="BB47" i="26464"/>
  <c r="BC47" i="26464"/>
  <c r="BD47" i="26464"/>
  <c r="BE47" i="26464"/>
  <c r="BF47" i="26464"/>
  <c r="BO47" i="26464"/>
  <c r="BP47" i="26464"/>
  <c r="BQ47" i="26464"/>
  <c r="BR47" i="26464"/>
  <c r="BS47" i="26464"/>
  <c r="BT47" i="26464"/>
  <c r="BU47" i="26464"/>
  <c r="BV47" i="26464"/>
  <c r="BW47" i="26464"/>
  <c r="BX47" i="26464"/>
  <c r="BY47" i="26464"/>
  <c r="BZ47" i="26464"/>
  <c r="CA47" i="26464"/>
  <c r="CB47" i="26464"/>
  <c r="CC47" i="26464"/>
  <c r="CD47" i="26464"/>
  <c r="CE47" i="26464"/>
  <c r="CF47" i="26464"/>
  <c r="CG47" i="26464"/>
  <c r="CH47" i="26464"/>
  <c r="CI47" i="26464"/>
  <c r="CJ47" i="26464"/>
  <c r="CQ47" i="26464"/>
  <c r="CR47" i="26464"/>
  <c r="CS47" i="26464"/>
  <c r="CT47" i="26464"/>
  <c r="CU47" i="26464"/>
  <c r="CV47" i="26464"/>
  <c r="A48" i="26464"/>
  <c r="B48" i="26464"/>
  <c r="C48" i="26464"/>
  <c r="D48" i="26464"/>
  <c r="E48" i="26464"/>
  <c r="F48" i="26464"/>
  <c r="G48" i="26464"/>
  <c r="H48" i="26464"/>
  <c r="I48" i="26464"/>
  <c r="J48" i="26464"/>
  <c r="K48" i="26464"/>
  <c r="L48" i="26464"/>
  <c r="M48" i="26464"/>
  <c r="N48" i="26464"/>
  <c r="O48" i="26464"/>
  <c r="P48" i="26464"/>
  <c r="Q48" i="26464"/>
  <c r="R48" i="26464"/>
  <c r="S48" i="26464"/>
  <c r="T48" i="26464"/>
  <c r="U48" i="26464"/>
  <c r="V48" i="26464"/>
  <c r="W48" i="26464"/>
  <c r="X48" i="26464"/>
  <c r="Y48" i="26464"/>
  <c r="Z48" i="26464"/>
  <c r="AA48" i="26464"/>
  <c r="AB48" i="26464"/>
  <c r="AC48" i="26464"/>
  <c r="AD48" i="26464"/>
  <c r="AE48" i="26464"/>
  <c r="AF48" i="26464"/>
  <c r="AG48" i="26464"/>
  <c r="AH48" i="26464"/>
  <c r="AI48" i="26464"/>
  <c r="AJ48" i="26464"/>
  <c r="AK48" i="26464"/>
  <c r="AL48" i="26464"/>
  <c r="AM48" i="26464"/>
  <c r="AN48" i="26464"/>
  <c r="AO48" i="26464"/>
  <c r="AP48" i="26464"/>
  <c r="AQ48" i="26464"/>
  <c r="AR48" i="26464"/>
  <c r="AS48" i="26464"/>
  <c r="AT48" i="26464"/>
  <c r="AU48" i="26464"/>
  <c r="AV48" i="26464"/>
  <c r="AW48" i="26464"/>
  <c r="AX48" i="26464"/>
  <c r="AY48" i="26464"/>
  <c r="AZ48" i="26464"/>
  <c r="BA48" i="26464"/>
  <c r="BB48" i="26464"/>
  <c r="BC48" i="26464"/>
  <c r="BD48" i="26464"/>
  <c r="BE48" i="26464"/>
  <c r="BF48" i="26464"/>
  <c r="BO48" i="26464"/>
  <c r="BP48" i="26464"/>
  <c r="BQ48" i="26464"/>
  <c r="BR48" i="26464"/>
  <c r="BS48" i="26464"/>
  <c r="BT48" i="26464"/>
  <c r="BU48" i="26464"/>
  <c r="BV48" i="26464"/>
  <c r="BW48" i="26464"/>
  <c r="BX48" i="26464"/>
  <c r="BY48" i="26464"/>
  <c r="BZ48" i="26464"/>
  <c r="CA48" i="26464"/>
  <c r="CB48" i="26464"/>
  <c r="CC48" i="26464"/>
  <c r="CD48" i="26464"/>
  <c r="CE48" i="26464"/>
  <c r="CF48" i="26464"/>
  <c r="CG48" i="26464"/>
  <c r="CH48" i="26464"/>
  <c r="CI48" i="26464"/>
  <c r="CJ48" i="26464"/>
  <c r="CQ48" i="26464"/>
  <c r="CR48" i="26464"/>
  <c r="CS48" i="26464"/>
  <c r="CT48" i="26464"/>
  <c r="CU48" i="26464"/>
  <c r="CV48" i="26464"/>
  <c r="A49" i="26464"/>
  <c r="B49" i="26464"/>
  <c r="C49" i="26464"/>
  <c r="D49" i="26464"/>
  <c r="E49" i="26464"/>
  <c r="F49" i="26464"/>
  <c r="G49" i="26464"/>
  <c r="H49" i="26464"/>
  <c r="I49" i="26464"/>
  <c r="J49" i="26464"/>
  <c r="K49" i="26464"/>
  <c r="L49" i="26464"/>
  <c r="M49" i="26464"/>
  <c r="N49" i="26464"/>
  <c r="O49" i="26464"/>
  <c r="P49" i="26464"/>
  <c r="Q49" i="26464"/>
  <c r="R49" i="26464"/>
  <c r="S49" i="26464"/>
  <c r="T49" i="26464"/>
  <c r="U49" i="26464"/>
  <c r="V49" i="26464"/>
  <c r="W49" i="26464"/>
  <c r="X49" i="26464"/>
  <c r="Y49" i="26464"/>
  <c r="Z49" i="26464"/>
  <c r="AA49" i="26464"/>
  <c r="AB49" i="26464"/>
  <c r="AC49" i="26464"/>
  <c r="AD49" i="26464"/>
  <c r="AE49" i="26464"/>
  <c r="AF49" i="26464"/>
  <c r="AG49" i="26464"/>
  <c r="AH49" i="26464"/>
  <c r="AI49" i="26464"/>
  <c r="AJ49" i="26464"/>
  <c r="AK49" i="26464"/>
  <c r="AL49" i="26464"/>
  <c r="AM49" i="26464"/>
  <c r="AN49" i="26464"/>
  <c r="AO49" i="26464"/>
  <c r="AP49" i="26464"/>
  <c r="AQ49" i="26464"/>
  <c r="AR49" i="26464"/>
  <c r="AS49" i="26464"/>
  <c r="AT49" i="26464"/>
  <c r="AU49" i="26464"/>
  <c r="AV49" i="26464"/>
  <c r="AW49" i="26464"/>
  <c r="AX49" i="26464"/>
  <c r="AY49" i="26464"/>
  <c r="AZ49" i="26464"/>
  <c r="BA49" i="26464"/>
  <c r="BB49" i="26464"/>
  <c r="BC49" i="26464"/>
  <c r="BD49" i="26464"/>
  <c r="BE49" i="26464"/>
  <c r="BF49" i="26464"/>
  <c r="BO49" i="26464"/>
  <c r="BP49" i="26464"/>
  <c r="BQ49" i="26464"/>
  <c r="BR49" i="26464"/>
  <c r="BS49" i="26464"/>
  <c r="BT49" i="26464"/>
  <c r="BU49" i="26464"/>
  <c r="BV49" i="26464"/>
  <c r="BW49" i="26464"/>
  <c r="BX49" i="26464"/>
  <c r="BY49" i="26464"/>
  <c r="BZ49" i="26464"/>
  <c r="CA49" i="26464"/>
  <c r="CB49" i="26464"/>
  <c r="CC49" i="26464"/>
  <c r="CD49" i="26464"/>
  <c r="CE49" i="26464"/>
  <c r="CF49" i="26464"/>
  <c r="CG49" i="26464"/>
  <c r="CH49" i="26464"/>
  <c r="CI49" i="26464"/>
  <c r="CJ49" i="26464"/>
  <c r="CQ49" i="26464"/>
  <c r="CR49" i="26464"/>
  <c r="CS49" i="26464"/>
  <c r="CT49" i="26464"/>
  <c r="CU49" i="26464"/>
  <c r="CV49" i="26464"/>
  <c r="A50" i="26464"/>
  <c r="B50" i="26464"/>
  <c r="C50" i="26464"/>
  <c r="D50" i="26464"/>
  <c r="E50" i="26464"/>
  <c r="F50" i="26464"/>
  <c r="G50" i="26464"/>
  <c r="H50" i="26464"/>
  <c r="I50" i="26464"/>
  <c r="J50" i="26464"/>
  <c r="K50" i="26464"/>
  <c r="L50" i="26464"/>
  <c r="M50" i="26464"/>
  <c r="N50" i="26464"/>
  <c r="O50" i="26464"/>
  <c r="P50" i="26464"/>
  <c r="Q50" i="26464"/>
  <c r="R50" i="26464"/>
  <c r="S50" i="26464"/>
  <c r="T50" i="26464"/>
  <c r="U50" i="26464"/>
  <c r="V50" i="26464"/>
  <c r="W50" i="26464"/>
  <c r="X50" i="26464"/>
  <c r="Y50" i="26464"/>
  <c r="Z50" i="26464"/>
  <c r="AA50" i="26464"/>
  <c r="AB50" i="26464"/>
  <c r="AC50" i="26464"/>
  <c r="AD50" i="26464"/>
  <c r="AE50" i="26464"/>
  <c r="AF50" i="26464"/>
  <c r="AG50" i="26464"/>
  <c r="AH50" i="26464"/>
  <c r="AI50" i="26464"/>
  <c r="AJ50" i="26464"/>
  <c r="AK50" i="26464"/>
  <c r="AL50" i="26464"/>
  <c r="AM50" i="26464"/>
  <c r="AN50" i="26464"/>
  <c r="AO50" i="26464"/>
  <c r="AP50" i="26464"/>
  <c r="AQ50" i="26464"/>
  <c r="AR50" i="26464"/>
  <c r="AS50" i="26464"/>
  <c r="AT50" i="26464"/>
  <c r="AU50" i="26464"/>
  <c r="AV50" i="26464"/>
  <c r="AW50" i="26464"/>
  <c r="AX50" i="26464"/>
  <c r="AY50" i="26464"/>
  <c r="AZ50" i="26464"/>
  <c r="BA50" i="26464"/>
  <c r="BB50" i="26464"/>
  <c r="BC50" i="26464"/>
  <c r="BD50" i="26464"/>
  <c r="BE50" i="26464"/>
  <c r="BF50" i="26464"/>
  <c r="BO50" i="26464"/>
  <c r="BP50" i="26464"/>
  <c r="BQ50" i="26464"/>
  <c r="BR50" i="26464"/>
  <c r="BS50" i="26464"/>
  <c r="BT50" i="26464"/>
  <c r="BU50" i="26464"/>
  <c r="BV50" i="26464"/>
  <c r="BW50" i="26464"/>
  <c r="BX50" i="26464"/>
  <c r="BY50" i="26464"/>
  <c r="BZ50" i="26464"/>
  <c r="CA50" i="26464"/>
  <c r="CB50" i="26464"/>
  <c r="CC50" i="26464"/>
  <c r="CD50" i="26464"/>
  <c r="CE50" i="26464"/>
  <c r="CF50" i="26464"/>
  <c r="CG50" i="26464"/>
  <c r="CH50" i="26464"/>
  <c r="CI50" i="26464"/>
  <c r="CJ50" i="26464"/>
  <c r="CQ50" i="26464"/>
  <c r="CR50" i="26464"/>
  <c r="CS50" i="26464"/>
  <c r="CT50" i="26464"/>
  <c r="CU50" i="26464"/>
  <c r="CV50" i="26464"/>
  <c r="A51" i="26464"/>
  <c r="B51" i="26464"/>
  <c r="C51" i="26464"/>
  <c r="D51" i="26464"/>
  <c r="E51" i="26464"/>
  <c r="F51" i="26464"/>
  <c r="G51" i="26464"/>
  <c r="H51" i="26464"/>
  <c r="I51" i="26464"/>
  <c r="J51" i="26464"/>
  <c r="K51" i="26464"/>
  <c r="L51" i="26464"/>
  <c r="M51" i="26464"/>
  <c r="N51" i="26464"/>
  <c r="O51" i="26464"/>
  <c r="P51" i="26464"/>
  <c r="Q51" i="26464"/>
  <c r="R51" i="26464"/>
  <c r="S51" i="26464"/>
  <c r="T51" i="26464"/>
  <c r="U51" i="26464"/>
  <c r="V51" i="26464"/>
  <c r="W51" i="26464"/>
  <c r="X51" i="26464"/>
  <c r="Y51" i="26464"/>
  <c r="Z51" i="26464"/>
  <c r="AA51" i="26464"/>
  <c r="AB51" i="26464"/>
  <c r="AC51" i="26464"/>
  <c r="AD51" i="26464"/>
  <c r="AE51" i="26464"/>
  <c r="AF51" i="26464"/>
  <c r="AG51" i="26464"/>
  <c r="AH51" i="26464"/>
  <c r="AI51" i="26464"/>
  <c r="AJ51" i="26464"/>
  <c r="AK51" i="26464"/>
  <c r="AL51" i="26464"/>
  <c r="AM51" i="26464"/>
  <c r="AN51" i="26464"/>
  <c r="AO51" i="26464"/>
  <c r="AP51" i="26464"/>
  <c r="AQ51" i="26464"/>
  <c r="AR51" i="26464"/>
  <c r="AS51" i="26464"/>
  <c r="AT51" i="26464"/>
  <c r="AU51" i="26464"/>
  <c r="AV51" i="26464"/>
  <c r="AW51" i="26464"/>
  <c r="AX51" i="26464"/>
  <c r="AY51" i="26464"/>
  <c r="AZ51" i="26464"/>
  <c r="BA51" i="26464"/>
  <c r="BB51" i="26464"/>
  <c r="BC51" i="26464"/>
  <c r="BD51" i="26464"/>
  <c r="BE51" i="26464"/>
  <c r="BF51" i="26464"/>
  <c r="BO51" i="26464"/>
  <c r="BP51" i="26464"/>
  <c r="BQ51" i="26464"/>
  <c r="BR51" i="26464"/>
  <c r="BS51" i="26464"/>
  <c r="BT51" i="26464"/>
  <c r="BU51" i="26464"/>
  <c r="BV51" i="26464"/>
  <c r="BW51" i="26464"/>
  <c r="BX51" i="26464"/>
  <c r="BY51" i="26464"/>
  <c r="BZ51" i="26464"/>
  <c r="CA51" i="26464"/>
  <c r="CB51" i="26464"/>
  <c r="CC51" i="26464"/>
  <c r="CD51" i="26464"/>
  <c r="CE51" i="26464"/>
  <c r="CF51" i="26464"/>
  <c r="CG51" i="26464"/>
  <c r="CH51" i="26464"/>
  <c r="CI51" i="26464"/>
  <c r="CJ51" i="26464"/>
  <c r="CQ51" i="26464"/>
  <c r="CR51" i="26464"/>
  <c r="CS51" i="26464"/>
  <c r="CT51" i="26464"/>
  <c r="CU51" i="26464"/>
  <c r="CV51" i="26464"/>
  <c r="A52" i="26464"/>
  <c r="B52" i="26464"/>
  <c r="C52" i="26464"/>
  <c r="D52" i="26464"/>
  <c r="E52" i="26464"/>
  <c r="F52" i="26464"/>
  <c r="G52" i="26464"/>
  <c r="H52" i="26464"/>
  <c r="I52" i="26464"/>
  <c r="J52" i="26464"/>
  <c r="K52" i="26464"/>
  <c r="L52" i="26464"/>
  <c r="M52" i="26464"/>
  <c r="N52" i="26464"/>
  <c r="O52" i="26464"/>
  <c r="P52" i="26464"/>
  <c r="Q52" i="26464"/>
  <c r="R52" i="26464"/>
  <c r="S52" i="26464"/>
  <c r="T52" i="26464"/>
  <c r="U52" i="26464"/>
  <c r="V52" i="26464"/>
  <c r="W52" i="26464"/>
  <c r="X52" i="26464"/>
  <c r="Y52" i="26464"/>
  <c r="Z52" i="26464"/>
  <c r="AA52" i="26464"/>
  <c r="AB52" i="26464"/>
  <c r="AC52" i="26464"/>
  <c r="AD52" i="26464"/>
  <c r="AE52" i="26464"/>
  <c r="AF52" i="26464"/>
  <c r="AG52" i="26464"/>
  <c r="AH52" i="26464"/>
  <c r="AI52" i="26464"/>
  <c r="AJ52" i="26464"/>
  <c r="AK52" i="26464"/>
  <c r="AL52" i="26464"/>
  <c r="AM52" i="26464"/>
  <c r="AN52" i="26464"/>
  <c r="AO52" i="26464"/>
  <c r="AP52" i="26464"/>
  <c r="AQ52" i="26464"/>
  <c r="AR52" i="26464"/>
  <c r="AS52" i="26464"/>
  <c r="AT52" i="26464"/>
  <c r="AU52" i="26464"/>
  <c r="AV52" i="26464"/>
  <c r="AW52" i="26464"/>
  <c r="AX52" i="26464"/>
  <c r="AY52" i="26464"/>
  <c r="AZ52" i="26464"/>
  <c r="BA52" i="26464"/>
  <c r="BB52" i="26464"/>
  <c r="BC52" i="26464"/>
  <c r="BD52" i="26464"/>
  <c r="BE52" i="26464"/>
  <c r="BF52" i="26464"/>
  <c r="BO52" i="26464"/>
  <c r="BP52" i="26464"/>
  <c r="BQ52" i="26464"/>
  <c r="BR52" i="26464"/>
  <c r="BS52" i="26464"/>
  <c r="BT52" i="26464"/>
  <c r="BU52" i="26464"/>
  <c r="BV52" i="26464"/>
  <c r="BW52" i="26464"/>
  <c r="BX52" i="26464"/>
  <c r="BY52" i="26464"/>
  <c r="BZ52" i="26464"/>
  <c r="CA52" i="26464"/>
  <c r="CB52" i="26464"/>
  <c r="CC52" i="26464"/>
  <c r="CD52" i="26464"/>
  <c r="CE52" i="26464"/>
  <c r="CF52" i="26464"/>
  <c r="CG52" i="26464"/>
  <c r="CH52" i="26464"/>
  <c r="CI52" i="26464"/>
  <c r="CJ52" i="26464"/>
  <c r="CQ52" i="26464"/>
  <c r="CR52" i="26464"/>
  <c r="CS52" i="26464"/>
  <c r="CT52" i="26464"/>
  <c r="CU52" i="26464"/>
  <c r="CV52" i="26464"/>
  <c r="A53" i="26464"/>
  <c r="B53" i="26464"/>
  <c r="C53" i="26464"/>
  <c r="D53" i="26464"/>
  <c r="E53" i="26464"/>
  <c r="F53" i="26464"/>
  <c r="G53" i="26464"/>
  <c r="H53" i="26464"/>
  <c r="I53" i="26464"/>
  <c r="J53" i="26464"/>
  <c r="K53" i="26464"/>
  <c r="L53" i="26464"/>
  <c r="M53" i="26464"/>
  <c r="N53" i="26464"/>
  <c r="O53" i="26464"/>
  <c r="P53" i="26464"/>
  <c r="Q53" i="26464"/>
  <c r="R53" i="26464"/>
  <c r="S53" i="26464"/>
  <c r="T53" i="26464"/>
  <c r="U53" i="26464"/>
  <c r="V53" i="26464"/>
  <c r="W53" i="26464"/>
  <c r="X53" i="26464"/>
  <c r="Y53" i="26464"/>
  <c r="Z53" i="26464"/>
  <c r="AA53" i="26464"/>
  <c r="AB53" i="26464"/>
  <c r="AC53" i="26464"/>
  <c r="AD53" i="26464"/>
  <c r="AE53" i="26464"/>
  <c r="AF53" i="26464"/>
  <c r="AG53" i="26464"/>
  <c r="AH53" i="26464"/>
  <c r="AI53" i="26464"/>
  <c r="AJ53" i="26464"/>
  <c r="AK53" i="26464"/>
  <c r="AL53" i="26464"/>
  <c r="AM53" i="26464"/>
  <c r="AN53" i="26464"/>
  <c r="AO53" i="26464"/>
  <c r="AP53" i="26464"/>
  <c r="AQ53" i="26464"/>
  <c r="AR53" i="26464"/>
  <c r="AS53" i="26464"/>
  <c r="AT53" i="26464"/>
  <c r="AU53" i="26464"/>
  <c r="AV53" i="26464"/>
  <c r="AW53" i="26464"/>
  <c r="AX53" i="26464"/>
  <c r="AY53" i="26464"/>
  <c r="AZ53" i="26464"/>
  <c r="BA53" i="26464"/>
  <c r="BB53" i="26464"/>
  <c r="BC53" i="26464"/>
  <c r="BD53" i="26464"/>
  <c r="BE53" i="26464"/>
  <c r="BF53" i="26464"/>
  <c r="BO53" i="26464"/>
  <c r="BP53" i="26464"/>
  <c r="BQ53" i="26464"/>
  <c r="BR53" i="26464"/>
  <c r="BS53" i="26464"/>
  <c r="BT53" i="26464"/>
  <c r="BU53" i="26464"/>
  <c r="BV53" i="26464"/>
  <c r="BW53" i="26464"/>
  <c r="BX53" i="26464"/>
  <c r="BY53" i="26464"/>
  <c r="BZ53" i="26464"/>
  <c r="CA53" i="26464"/>
  <c r="CB53" i="26464"/>
  <c r="CC53" i="26464"/>
  <c r="CD53" i="26464"/>
  <c r="CE53" i="26464"/>
  <c r="CF53" i="26464"/>
  <c r="CG53" i="26464"/>
  <c r="CH53" i="26464"/>
  <c r="CI53" i="26464"/>
  <c r="CJ53" i="26464"/>
  <c r="CQ53" i="26464"/>
  <c r="CR53" i="26464"/>
  <c r="CS53" i="26464"/>
  <c r="CT53" i="26464"/>
  <c r="CU53" i="26464"/>
  <c r="CV53" i="26464"/>
  <c r="A54" i="26464"/>
  <c r="B54" i="26464"/>
  <c r="C54" i="26464"/>
  <c r="D54" i="26464"/>
  <c r="E54" i="26464"/>
  <c r="F54" i="26464"/>
  <c r="G54" i="26464"/>
  <c r="H54" i="26464"/>
  <c r="I54" i="26464"/>
  <c r="J54" i="26464"/>
  <c r="K54" i="26464"/>
  <c r="L54" i="26464"/>
  <c r="M54" i="26464"/>
  <c r="N54" i="26464"/>
  <c r="O54" i="26464"/>
  <c r="P54" i="26464"/>
  <c r="Q54" i="26464"/>
  <c r="R54" i="26464"/>
  <c r="S54" i="26464"/>
  <c r="T54" i="26464"/>
  <c r="U54" i="26464"/>
  <c r="V54" i="26464"/>
  <c r="W54" i="26464"/>
  <c r="X54" i="26464"/>
  <c r="Y54" i="26464"/>
  <c r="Z54" i="26464"/>
  <c r="AA54" i="26464"/>
  <c r="AB54" i="26464"/>
  <c r="AC54" i="26464"/>
  <c r="AD54" i="26464"/>
  <c r="AE54" i="26464"/>
  <c r="AF54" i="26464"/>
  <c r="AG54" i="26464"/>
  <c r="AH54" i="26464"/>
  <c r="AI54" i="26464"/>
  <c r="AJ54" i="26464"/>
  <c r="AK54" i="26464"/>
  <c r="AL54" i="26464"/>
  <c r="AM54" i="26464"/>
  <c r="AN54" i="26464"/>
  <c r="AO54" i="26464"/>
  <c r="AP54" i="26464"/>
  <c r="AQ54" i="26464"/>
  <c r="AR54" i="26464"/>
  <c r="AS54" i="26464"/>
  <c r="AT54" i="26464"/>
  <c r="AU54" i="26464"/>
  <c r="AV54" i="26464"/>
  <c r="AW54" i="26464"/>
  <c r="AX54" i="26464"/>
  <c r="AY54" i="26464"/>
  <c r="AZ54" i="26464"/>
  <c r="BA54" i="26464"/>
  <c r="BB54" i="26464"/>
  <c r="BC54" i="26464"/>
  <c r="BD54" i="26464"/>
  <c r="BE54" i="26464"/>
  <c r="BF54" i="26464"/>
  <c r="BO54" i="26464"/>
  <c r="BP54" i="26464"/>
  <c r="BQ54" i="26464"/>
  <c r="BR54" i="26464"/>
  <c r="BS54" i="26464"/>
  <c r="BT54" i="26464"/>
  <c r="BU54" i="26464"/>
  <c r="BV54" i="26464"/>
  <c r="BW54" i="26464"/>
  <c r="BX54" i="26464"/>
  <c r="BY54" i="26464"/>
  <c r="BZ54" i="26464"/>
  <c r="CA54" i="26464"/>
  <c r="CB54" i="26464"/>
  <c r="CC54" i="26464"/>
  <c r="CD54" i="26464"/>
  <c r="CE54" i="26464"/>
  <c r="CF54" i="26464"/>
  <c r="CG54" i="26464"/>
  <c r="CH54" i="26464"/>
  <c r="CI54" i="26464"/>
  <c r="CJ54" i="26464"/>
  <c r="CQ54" i="26464"/>
  <c r="CR54" i="26464"/>
  <c r="CS54" i="26464"/>
  <c r="CT54" i="26464"/>
  <c r="CU54" i="26464"/>
  <c r="CV54" i="26464"/>
  <c r="A55" i="26464"/>
  <c r="B55" i="26464"/>
  <c r="C55" i="26464"/>
  <c r="D55" i="26464"/>
  <c r="E55" i="26464"/>
  <c r="F55" i="26464"/>
  <c r="G55" i="26464"/>
  <c r="H55" i="26464"/>
  <c r="I55" i="26464"/>
  <c r="J55" i="26464"/>
  <c r="K55" i="26464"/>
  <c r="L55" i="26464"/>
  <c r="M55" i="26464"/>
  <c r="N55" i="26464"/>
  <c r="O55" i="26464"/>
  <c r="P55" i="26464"/>
  <c r="Q55" i="26464"/>
  <c r="R55" i="26464"/>
  <c r="S55" i="26464"/>
  <c r="T55" i="26464"/>
  <c r="U55" i="26464"/>
  <c r="V55" i="26464"/>
  <c r="W55" i="26464"/>
  <c r="X55" i="26464"/>
  <c r="Y55" i="26464"/>
  <c r="Z55" i="26464"/>
  <c r="AA55" i="26464"/>
  <c r="AB55" i="26464"/>
  <c r="AC55" i="26464"/>
  <c r="AD55" i="26464"/>
  <c r="AE55" i="26464"/>
  <c r="AF55" i="26464"/>
  <c r="AG55" i="26464"/>
  <c r="AH55" i="26464"/>
  <c r="AI55" i="26464"/>
  <c r="AJ55" i="26464"/>
  <c r="AK55" i="26464"/>
  <c r="AL55" i="26464"/>
  <c r="AM55" i="26464"/>
  <c r="AN55" i="26464"/>
  <c r="AO55" i="26464"/>
  <c r="AP55" i="26464"/>
  <c r="AQ55" i="26464"/>
  <c r="AR55" i="26464"/>
  <c r="AS55" i="26464"/>
  <c r="AT55" i="26464"/>
  <c r="AU55" i="26464"/>
  <c r="AV55" i="26464"/>
  <c r="AW55" i="26464"/>
  <c r="AX55" i="26464"/>
  <c r="AY55" i="26464"/>
  <c r="AZ55" i="26464"/>
  <c r="BA55" i="26464"/>
  <c r="BB55" i="26464"/>
  <c r="BC55" i="26464"/>
  <c r="BD55" i="26464"/>
  <c r="BE55" i="26464"/>
  <c r="BF55" i="26464"/>
  <c r="BO55" i="26464"/>
  <c r="BP55" i="26464"/>
  <c r="BQ55" i="26464"/>
  <c r="BR55" i="26464"/>
  <c r="BS55" i="26464"/>
  <c r="BT55" i="26464"/>
  <c r="BU55" i="26464"/>
  <c r="BV55" i="26464"/>
  <c r="BW55" i="26464"/>
  <c r="BX55" i="26464"/>
  <c r="BY55" i="26464"/>
  <c r="BZ55" i="26464"/>
  <c r="CA55" i="26464"/>
  <c r="CB55" i="26464"/>
  <c r="CC55" i="26464"/>
  <c r="CD55" i="26464"/>
  <c r="CE55" i="26464"/>
  <c r="CF55" i="26464"/>
  <c r="CG55" i="26464"/>
  <c r="CH55" i="26464"/>
  <c r="CI55" i="26464"/>
  <c r="CJ55" i="26464"/>
  <c r="CQ55" i="26464"/>
  <c r="CR55" i="26464"/>
  <c r="CS55" i="26464"/>
  <c r="CT55" i="26464"/>
  <c r="CU55" i="26464"/>
  <c r="CV55" i="26464"/>
  <c r="A56" i="26464"/>
  <c r="B56" i="26464"/>
  <c r="C56" i="26464"/>
  <c r="D56" i="26464"/>
  <c r="E56" i="26464"/>
  <c r="F56" i="26464"/>
  <c r="G56" i="26464"/>
  <c r="H56" i="26464"/>
  <c r="I56" i="26464"/>
  <c r="J56" i="26464"/>
  <c r="K56" i="26464"/>
  <c r="L56" i="26464"/>
  <c r="M56" i="26464"/>
  <c r="N56" i="26464"/>
  <c r="O56" i="26464"/>
  <c r="P56" i="26464"/>
  <c r="Q56" i="26464"/>
  <c r="R56" i="26464"/>
  <c r="S56" i="26464"/>
  <c r="T56" i="26464"/>
  <c r="U56" i="26464"/>
  <c r="V56" i="26464"/>
  <c r="W56" i="26464"/>
  <c r="X56" i="26464"/>
  <c r="Y56" i="26464"/>
  <c r="Z56" i="26464"/>
  <c r="AA56" i="26464"/>
  <c r="AB56" i="26464"/>
  <c r="AC56" i="26464"/>
  <c r="AD56" i="26464"/>
  <c r="AE56" i="26464"/>
  <c r="AF56" i="26464"/>
  <c r="AG56" i="26464"/>
  <c r="AH56" i="26464"/>
  <c r="AI56" i="26464"/>
  <c r="AJ56" i="26464"/>
  <c r="AK56" i="26464"/>
  <c r="AL56" i="26464"/>
  <c r="AM56" i="26464"/>
  <c r="AN56" i="26464"/>
  <c r="AO56" i="26464"/>
  <c r="AP56" i="26464"/>
  <c r="AQ56" i="26464"/>
  <c r="AR56" i="26464"/>
  <c r="AS56" i="26464"/>
  <c r="AT56" i="26464"/>
  <c r="AU56" i="26464"/>
  <c r="AV56" i="26464"/>
  <c r="AW56" i="26464"/>
  <c r="AX56" i="26464"/>
  <c r="AY56" i="26464"/>
  <c r="AZ56" i="26464"/>
  <c r="BA56" i="26464"/>
  <c r="BB56" i="26464"/>
  <c r="BC56" i="26464"/>
  <c r="BD56" i="26464"/>
  <c r="BE56" i="26464"/>
  <c r="BF56" i="26464"/>
  <c r="BO56" i="26464"/>
  <c r="BP56" i="26464"/>
  <c r="BQ56" i="26464"/>
  <c r="BR56" i="26464"/>
  <c r="BS56" i="26464"/>
  <c r="BT56" i="26464"/>
  <c r="BU56" i="26464"/>
  <c r="BV56" i="26464"/>
  <c r="BW56" i="26464"/>
  <c r="BX56" i="26464"/>
  <c r="BY56" i="26464"/>
  <c r="BZ56" i="26464"/>
  <c r="CA56" i="26464"/>
  <c r="CB56" i="26464"/>
  <c r="CC56" i="26464"/>
  <c r="CD56" i="26464"/>
  <c r="CE56" i="26464"/>
  <c r="CF56" i="26464"/>
  <c r="CG56" i="26464"/>
  <c r="CH56" i="26464"/>
  <c r="CI56" i="26464"/>
  <c r="CJ56" i="26464"/>
  <c r="CQ56" i="26464"/>
  <c r="CR56" i="26464"/>
  <c r="CS56" i="26464"/>
  <c r="CT56" i="26464"/>
  <c r="CU56" i="26464"/>
  <c r="CV56" i="26464"/>
  <c r="A57" i="26464"/>
  <c r="B57" i="26464"/>
  <c r="C57" i="26464"/>
  <c r="D57" i="26464"/>
  <c r="E57" i="26464"/>
  <c r="F57" i="26464"/>
  <c r="G57" i="26464"/>
  <c r="H57" i="26464"/>
  <c r="I57" i="26464"/>
  <c r="J57" i="26464"/>
  <c r="K57" i="26464"/>
  <c r="L57" i="26464"/>
  <c r="M57" i="26464"/>
  <c r="N57" i="26464"/>
  <c r="O57" i="26464"/>
  <c r="P57" i="26464"/>
  <c r="Q57" i="26464"/>
  <c r="R57" i="26464"/>
  <c r="S57" i="26464"/>
  <c r="T57" i="26464"/>
  <c r="U57" i="26464"/>
  <c r="V57" i="26464"/>
  <c r="W57" i="26464"/>
  <c r="X57" i="26464"/>
  <c r="Y57" i="26464"/>
  <c r="Z57" i="26464"/>
  <c r="AA57" i="26464"/>
  <c r="AB57" i="26464"/>
  <c r="AC57" i="26464"/>
  <c r="AD57" i="26464"/>
  <c r="AE57" i="26464"/>
  <c r="AF57" i="26464"/>
  <c r="AG57" i="26464"/>
  <c r="AH57" i="26464"/>
  <c r="AI57" i="26464"/>
  <c r="AJ57" i="26464"/>
  <c r="AK57" i="26464"/>
  <c r="AL57" i="26464"/>
  <c r="AM57" i="26464"/>
  <c r="AN57" i="26464"/>
  <c r="AO57" i="26464"/>
  <c r="AP57" i="26464"/>
  <c r="AQ57" i="26464"/>
  <c r="AR57" i="26464"/>
  <c r="AS57" i="26464"/>
  <c r="AT57" i="26464"/>
  <c r="AU57" i="26464"/>
  <c r="AV57" i="26464"/>
  <c r="AW57" i="26464"/>
  <c r="AX57" i="26464"/>
  <c r="AY57" i="26464"/>
  <c r="AZ57" i="26464"/>
  <c r="BA57" i="26464"/>
  <c r="BB57" i="26464"/>
  <c r="BC57" i="26464"/>
  <c r="BD57" i="26464"/>
  <c r="BE57" i="26464"/>
  <c r="BF57" i="26464"/>
  <c r="BO57" i="26464"/>
  <c r="BP57" i="26464"/>
  <c r="BQ57" i="26464"/>
  <c r="BR57" i="26464"/>
  <c r="BS57" i="26464"/>
  <c r="BT57" i="26464"/>
  <c r="BU57" i="26464"/>
  <c r="BV57" i="26464"/>
  <c r="BW57" i="26464"/>
  <c r="BX57" i="26464"/>
  <c r="BY57" i="26464"/>
  <c r="BZ57" i="26464"/>
  <c r="CA57" i="26464"/>
  <c r="CB57" i="26464"/>
  <c r="CC57" i="26464"/>
  <c r="CD57" i="26464"/>
  <c r="CE57" i="26464"/>
  <c r="CF57" i="26464"/>
  <c r="CG57" i="26464"/>
  <c r="CH57" i="26464"/>
  <c r="CI57" i="26464"/>
  <c r="CJ57" i="26464"/>
  <c r="CQ57" i="26464"/>
  <c r="CR57" i="26464"/>
  <c r="CS57" i="26464"/>
  <c r="CT57" i="26464"/>
  <c r="CU57" i="26464"/>
  <c r="CV57" i="26464"/>
  <c r="A58" i="26464"/>
  <c r="B58" i="26464"/>
  <c r="C58" i="26464"/>
  <c r="D58" i="26464"/>
  <c r="E58" i="26464"/>
  <c r="F58" i="26464"/>
  <c r="G58" i="26464"/>
  <c r="H58" i="26464"/>
  <c r="I58" i="26464"/>
  <c r="J58" i="26464"/>
  <c r="K58" i="26464"/>
  <c r="L58" i="26464"/>
  <c r="M58" i="26464"/>
  <c r="N58" i="26464"/>
  <c r="O58" i="26464"/>
  <c r="P58" i="26464"/>
  <c r="Q58" i="26464"/>
  <c r="R58" i="26464"/>
  <c r="S58" i="26464"/>
  <c r="T58" i="26464"/>
  <c r="U58" i="26464"/>
  <c r="V58" i="26464"/>
  <c r="W58" i="26464"/>
  <c r="X58" i="26464"/>
  <c r="Y58" i="26464"/>
  <c r="Z58" i="26464"/>
  <c r="AA58" i="26464"/>
  <c r="AB58" i="26464"/>
  <c r="AC58" i="26464"/>
  <c r="AD58" i="26464"/>
  <c r="AE58" i="26464"/>
  <c r="AF58" i="26464"/>
  <c r="AG58" i="26464"/>
  <c r="AH58" i="26464"/>
  <c r="AI58" i="26464"/>
  <c r="AJ58" i="26464"/>
  <c r="AK58" i="26464"/>
  <c r="AL58" i="26464"/>
  <c r="AM58" i="26464"/>
  <c r="AN58" i="26464"/>
  <c r="AO58" i="26464"/>
  <c r="AP58" i="26464"/>
  <c r="AQ58" i="26464"/>
  <c r="AR58" i="26464"/>
  <c r="AS58" i="26464"/>
  <c r="AT58" i="26464"/>
  <c r="AU58" i="26464"/>
  <c r="AV58" i="26464"/>
  <c r="AW58" i="26464"/>
  <c r="AX58" i="26464"/>
  <c r="AY58" i="26464"/>
  <c r="AZ58" i="26464"/>
  <c r="BA58" i="26464"/>
  <c r="BB58" i="26464"/>
  <c r="BC58" i="26464"/>
  <c r="BD58" i="26464"/>
  <c r="BE58" i="26464"/>
  <c r="BF58" i="26464"/>
  <c r="BO58" i="26464"/>
  <c r="BP58" i="26464"/>
  <c r="BQ58" i="26464"/>
  <c r="BR58" i="26464"/>
  <c r="BS58" i="26464"/>
  <c r="BT58" i="26464"/>
  <c r="BU58" i="26464"/>
  <c r="BV58" i="26464"/>
  <c r="BW58" i="26464"/>
  <c r="BX58" i="26464"/>
  <c r="BY58" i="26464"/>
  <c r="BZ58" i="26464"/>
  <c r="CA58" i="26464"/>
  <c r="CB58" i="26464"/>
  <c r="CC58" i="26464"/>
  <c r="CD58" i="26464"/>
  <c r="CE58" i="26464"/>
  <c r="CF58" i="26464"/>
  <c r="CG58" i="26464"/>
  <c r="CH58" i="26464"/>
  <c r="CI58" i="26464"/>
  <c r="CJ58" i="26464"/>
  <c r="CQ58" i="26464"/>
  <c r="CR58" i="26464"/>
  <c r="CS58" i="26464"/>
  <c r="CT58" i="26464"/>
  <c r="CU58" i="26464"/>
  <c r="CV58" i="26464"/>
  <c r="A59" i="26464"/>
  <c r="B59" i="26464"/>
  <c r="C59" i="26464"/>
  <c r="D59" i="26464"/>
  <c r="E59" i="26464"/>
  <c r="F59" i="26464"/>
  <c r="G59" i="26464"/>
  <c r="H59" i="26464"/>
  <c r="I59" i="26464"/>
  <c r="J59" i="26464"/>
  <c r="K59" i="26464"/>
  <c r="L59" i="26464"/>
  <c r="M59" i="26464"/>
  <c r="N59" i="26464"/>
  <c r="O59" i="26464"/>
  <c r="P59" i="26464"/>
  <c r="Q59" i="26464"/>
  <c r="R59" i="26464"/>
  <c r="S59" i="26464"/>
  <c r="T59" i="26464"/>
  <c r="U59" i="26464"/>
  <c r="V59" i="26464"/>
  <c r="W59" i="26464"/>
  <c r="X59" i="26464"/>
  <c r="Y59" i="26464"/>
  <c r="Z59" i="26464"/>
  <c r="AA59" i="26464"/>
  <c r="AB59" i="26464"/>
  <c r="AC59" i="26464"/>
  <c r="AD59" i="26464"/>
  <c r="AE59" i="26464"/>
  <c r="AF59" i="26464"/>
  <c r="AG59" i="26464"/>
  <c r="AH59" i="26464"/>
  <c r="AI59" i="26464"/>
  <c r="AJ59" i="26464"/>
  <c r="AK59" i="26464"/>
  <c r="AL59" i="26464"/>
  <c r="AM59" i="26464"/>
  <c r="AN59" i="26464"/>
  <c r="AO59" i="26464"/>
  <c r="AP59" i="26464"/>
  <c r="AQ59" i="26464"/>
  <c r="AR59" i="26464"/>
  <c r="AS59" i="26464"/>
  <c r="AT59" i="26464"/>
  <c r="AU59" i="26464"/>
  <c r="AV59" i="26464"/>
  <c r="AW59" i="26464"/>
  <c r="AX59" i="26464"/>
  <c r="AY59" i="26464"/>
  <c r="AZ59" i="26464"/>
  <c r="BA59" i="26464"/>
  <c r="BB59" i="26464"/>
  <c r="BC59" i="26464"/>
  <c r="BD59" i="26464"/>
  <c r="BE59" i="26464"/>
  <c r="BF59" i="26464"/>
  <c r="BO59" i="26464"/>
  <c r="BP59" i="26464"/>
  <c r="BQ59" i="26464"/>
  <c r="BR59" i="26464"/>
  <c r="BS59" i="26464"/>
  <c r="BT59" i="26464"/>
  <c r="BU59" i="26464"/>
  <c r="BV59" i="26464"/>
  <c r="BW59" i="26464"/>
  <c r="BX59" i="26464"/>
  <c r="BY59" i="26464"/>
  <c r="BZ59" i="26464"/>
  <c r="CA59" i="26464"/>
  <c r="CB59" i="26464"/>
  <c r="CC59" i="26464"/>
  <c r="CD59" i="26464"/>
  <c r="CE59" i="26464"/>
  <c r="CF59" i="26464"/>
  <c r="CG59" i="26464"/>
  <c r="CH59" i="26464"/>
  <c r="CI59" i="26464"/>
  <c r="CJ59" i="26464"/>
  <c r="CQ59" i="26464"/>
  <c r="CR59" i="26464"/>
  <c r="CS59" i="26464"/>
  <c r="CT59" i="26464"/>
  <c r="CU59" i="26464"/>
  <c r="CV59" i="26464"/>
  <c r="A60" i="26464"/>
  <c r="B60" i="26464"/>
  <c r="C60" i="26464"/>
  <c r="D60" i="26464"/>
  <c r="E60" i="26464"/>
  <c r="F60" i="26464"/>
  <c r="G60" i="26464"/>
  <c r="H60" i="26464"/>
  <c r="I60" i="26464"/>
  <c r="J60" i="26464"/>
  <c r="K60" i="26464"/>
  <c r="L60" i="26464"/>
  <c r="M60" i="26464"/>
  <c r="N60" i="26464"/>
  <c r="O60" i="26464"/>
  <c r="P60" i="26464"/>
  <c r="Q60" i="26464"/>
  <c r="R60" i="26464"/>
  <c r="S60" i="26464"/>
  <c r="T60" i="26464"/>
  <c r="U60" i="26464"/>
  <c r="V60" i="26464"/>
  <c r="W60" i="26464"/>
  <c r="X60" i="26464"/>
  <c r="Y60" i="26464"/>
  <c r="Z60" i="26464"/>
  <c r="AA60" i="26464"/>
  <c r="AB60" i="26464"/>
  <c r="AC60" i="26464"/>
  <c r="AD60" i="26464"/>
  <c r="AE60" i="26464"/>
  <c r="AF60" i="26464"/>
  <c r="AG60" i="26464"/>
  <c r="AH60" i="26464"/>
  <c r="AI60" i="26464"/>
  <c r="AJ60" i="26464"/>
  <c r="AK60" i="26464"/>
  <c r="AL60" i="26464"/>
  <c r="AM60" i="26464"/>
  <c r="AN60" i="26464"/>
  <c r="AO60" i="26464"/>
  <c r="AP60" i="26464"/>
  <c r="AQ60" i="26464"/>
  <c r="AR60" i="26464"/>
  <c r="AS60" i="26464"/>
  <c r="AT60" i="26464"/>
  <c r="AU60" i="26464"/>
  <c r="AV60" i="26464"/>
  <c r="AW60" i="26464"/>
  <c r="AX60" i="26464"/>
  <c r="AY60" i="26464"/>
  <c r="AZ60" i="26464"/>
  <c r="BA60" i="26464"/>
  <c r="BB60" i="26464"/>
  <c r="BC60" i="26464"/>
  <c r="BD60" i="26464"/>
  <c r="BE60" i="26464"/>
  <c r="BF60" i="26464"/>
  <c r="BO60" i="26464"/>
  <c r="BP60" i="26464"/>
  <c r="BQ60" i="26464"/>
  <c r="BR60" i="26464"/>
  <c r="BS60" i="26464"/>
  <c r="BT60" i="26464"/>
  <c r="BU60" i="26464"/>
  <c r="BV60" i="26464"/>
  <c r="BW60" i="26464"/>
  <c r="BX60" i="26464"/>
  <c r="BY60" i="26464"/>
  <c r="BZ60" i="26464"/>
  <c r="CA60" i="26464"/>
  <c r="CB60" i="26464"/>
  <c r="CC60" i="26464"/>
  <c r="CD60" i="26464"/>
  <c r="CE60" i="26464"/>
  <c r="CF60" i="26464"/>
  <c r="CG60" i="26464"/>
  <c r="CH60" i="26464"/>
  <c r="CI60" i="26464"/>
  <c r="CJ60" i="26464"/>
  <c r="CQ60" i="26464"/>
  <c r="CR60" i="26464"/>
  <c r="CS60" i="26464"/>
  <c r="CT60" i="26464"/>
  <c r="CU60" i="26464"/>
  <c r="CV60" i="26464"/>
  <c r="A61" i="26464"/>
  <c r="B61" i="26464"/>
  <c r="C61" i="26464"/>
  <c r="D61" i="26464"/>
  <c r="E61" i="26464"/>
  <c r="F61" i="26464"/>
  <c r="G61" i="26464"/>
  <c r="H61" i="26464"/>
  <c r="I61" i="26464"/>
  <c r="J61" i="26464"/>
  <c r="K61" i="26464"/>
  <c r="L61" i="26464"/>
  <c r="M61" i="26464"/>
  <c r="N61" i="26464"/>
  <c r="O61" i="26464"/>
  <c r="P61" i="26464"/>
  <c r="Q61" i="26464"/>
  <c r="R61" i="26464"/>
  <c r="S61" i="26464"/>
  <c r="T61" i="26464"/>
  <c r="U61" i="26464"/>
  <c r="V61" i="26464"/>
  <c r="W61" i="26464"/>
  <c r="X61" i="26464"/>
  <c r="Y61" i="26464"/>
  <c r="Z61" i="26464"/>
  <c r="AA61" i="26464"/>
  <c r="AB61" i="26464"/>
  <c r="AC61" i="26464"/>
  <c r="AD61" i="26464"/>
  <c r="AE61" i="26464"/>
  <c r="AF61" i="26464"/>
  <c r="AG61" i="26464"/>
  <c r="AH61" i="26464"/>
  <c r="AI61" i="26464"/>
  <c r="AJ61" i="26464"/>
  <c r="AK61" i="26464"/>
  <c r="AL61" i="26464"/>
  <c r="AM61" i="26464"/>
  <c r="AN61" i="26464"/>
  <c r="AO61" i="26464"/>
  <c r="AP61" i="26464"/>
  <c r="AQ61" i="26464"/>
  <c r="AR61" i="26464"/>
  <c r="AS61" i="26464"/>
  <c r="AT61" i="26464"/>
  <c r="AU61" i="26464"/>
  <c r="AV61" i="26464"/>
  <c r="AW61" i="26464"/>
  <c r="AX61" i="26464"/>
  <c r="AY61" i="26464"/>
  <c r="AZ61" i="26464"/>
  <c r="BA61" i="26464"/>
  <c r="BB61" i="26464"/>
  <c r="BC61" i="26464"/>
  <c r="BD61" i="26464"/>
  <c r="BE61" i="26464"/>
  <c r="BF61" i="26464"/>
  <c r="BO61" i="26464"/>
  <c r="BP61" i="26464"/>
  <c r="BQ61" i="26464"/>
  <c r="BR61" i="26464"/>
  <c r="BS61" i="26464"/>
  <c r="BT61" i="26464"/>
  <c r="BU61" i="26464"/>
  <c r="BV61" i="26464"/>
  <c r="BW61" i="26464"/>
  <c r="BX61" i="26464"/>
  <c r="BY61" i="26464"/>
  <c r="BZ61" i="26464"/>
  <c r="CA61" i="26464"/>
  <c r="CB61" i="26464"/>
  <c r="CC61" i="26464"/>
  <c r="CD61" i="26464"/>
  <c r="CE61" i="26464"/>
  <c r="CF61" i="26464"/>
  <c r="CG61" i="26464"/>
  <c r="CH61" i="26464"/>
  <c r="CI61" i="26464"/>
  <c r="CJ61" i="26464"/>
  <c r="CQ61" i="26464"/>
  <c r="CR61" i="26464"/>
  <c r="CS61" i="26464"/>
  <c r="CT61" i="26464"/>
  <c r="CU61" i="26464"/>
  <c r="CV61" i="26464"/>
  <c r="A62" i="26464"/>
  <c r="B62" i="26464"/>
  <c r="C62" i="26464"/>
  <c r="D62" i="26464"/>
  <c r="E62" i="26464"/>
  <c r="F62" i="26464"/>
  <c r="G62" i="26464"/>
  <c r="H62" i="26464"/>
  <c r="I62" i="26464"/>
  <c r="J62" i="26464"/>
  <c r="K62" i="26464"/>
  <c r="L62" i="26464"/>
  <c r="M62" i="26464"/>
  <c r="N62" i="26464"/>
  <c r="O62" i="26464"/>
  <c r="P62" i="26464"/>
  <c r="Q62" i="26464"/>
  <c r="R62" i="26464"/>
  <c r="S62" i="26464"/>
  <c r="T62" i="26464"/>
  <c r="U62" i="26464"/>
  <c r="V62" i="26464"/>
  <c r="W62" i="26464"/>
  <c r="X62" i="26464"/>
  <c r="Y62" i="26464"/>
  <c r="Z62" i="26464"/>
  <c r="AA62" i="26464"/>
  <c r="AB62" i="26464"/>
  <c r="AC62" i="26464"/>
  <c r="AD62" i="26464"/>
  <c r="AE62" i="26464"/>
  <c r="AF62" i="26464"/>
  <c r="AG62" i="26464"/>
  <c r="AH62" i="26464"/>
  <c r="AI62" i="26464"/>
  <c r="AJ62" i="26464"/>
  <c r="AK62" i="26464"/>
  <c r="AL62" i="26464"/>
  <c r="AM62" i="26464"/>
  <c r="AN62" i="26464"/>
  <c r="AO62" i="26464"/>
  <c r="AP62" i="26464"/>
  <c r="AQ62" i="26464"/>
  <c r="AR62" i="26464"/>
  <c r="AS62" i="26464"/>
  <c r="AT62" i="26464"/>
  <c r="AU62" i="26464"/>
  <c r="AV62" i="26464"/>
  <c r="AW62" i="26464"/>
  <c r="AX62" i="26464"/>
  <c r="AY62" i="26464"/>
  <c r="AZ62" i="26464"/>
  <c r="BA62" i="26464"/>
  <c r="BB62" i="26464"/>
  <c r="BC62" i="26464"/>
  <c r="BD62" i="26464"/>
  <c r="BE62" i="26464"/>
  <c r="BF62" i="26464"/>
  <c r="BO62" i="26464"/>
  <c r="BP62" i="26464"/>
  <c r="BQ62" i="26464"/>
  <c r="BR62" i="26464"/>
  <c r="BS62" i="26464"/>
  <c r="BT62" i="26464"/>
  <c r="BU62" i="26464"/>
  <c r="BV62" i="26464"/>
  <c r="BW62" i="26464"/>
  <c r="BX62" i="26464"/>
  <c r="BY62" i="26464"/>
  <c r="BZ62" i="26464"/>
  <c r="CA62" i="26464"/>
  <c r="CB62" i="26464"/>
  <c r="CC62" i="26464"/>
  <c r="CD62" i="26464"/>
  <c r="CE62" i="26464"/>
  <c r="CF62" i="26464"/>
  <c r="CG62" i="26464"/>
  <c r="CH62" i="26464"/>
  <c r="CI62" i="26464"/>
  <c r="CJ62" i="26464"/>
  <c r="CQ62" i="26464"/>
  <c r="CR62" i="26464"/>
  <c r="CS62" i="26464"/>
  <c r="CT62" i="26464"/>
  <c r="CU62" i="26464"/>
  <c r="CV62" i="26464"/>
  <c r="A63" i="26464"/>
  <c r="B63" i="26464"/>
  <c r="C63" i="26464"/>
  <c r="D63" i="26464"/>
  <c r="E63" i="26464"/>
  <c r="F63" i="26464"/>
  <c r="G63" i="26464"/>
  <c r="H63" i="26464"/>
  <c r="I63" i="26464"/>
  <c r="J63" i="26464"/>
  <c r="K63" i="26464"/>
  <c r="L63" i="26464"/>
  <c r="M63" i="26464"/>
  <c r="N63" i="26464"/>
  <c r="O63" i="26464"/>
  <c r="P63" i="26464"/>
  <c r="Q63" i="26464"/>
  <c r="R63" i="26464"/>
  <c r="S63" i="26464"/>
  <c r="T63" i="26464"/>
  <c r="U63" i="26464"/>
  <c r="V63" i="26464"/>
  <c r="W63" i="26464"/>
  <c r="X63" i="26464"/>
  <c r="Y63" i="26464"/>
  <c r="Z63" i="26464"/>
  <c r="AA63" i="26464"/>
  <c r="AB63" i="26464"/>
  <c r="AC63" i="26464"/>
  <c r="AD63" i="26464"/>
  <c r="AE63" i="26464"/>
  <c r="AF63" i="26464"/>
  <c r="AG63" i="26464"/>
  <c r="AH63" i="26464"/>
  <c r="AI63" i="26464"/>
  <c r="AJ63" i="26464"/>
  <c r="AK63" i="26464"/>
  <c r="AL63" i="26464"/>
  <c r="AM63" i="26464"/>
  <c r="AN63" i="26464"/>
  <c r="AO63" i="26464"/>
  <c r="AP63" i="26464"/>
  <c r="AQ63" i="26464"/>
  <c r="AR63" i="26464"/>
  <c r="AS63" i="26464"/>
  <c r="AT63" i="26464"/>
  <c r="AU63" i="26464"/>
  <c r="AV63" i="26464"/>
  <c r="AW63" i="26464"/>
  <c r="AX63" i="26464"/>
  <c r="AY63" i="26464"/>
  <c r="AZ63" i="26464"/>
  <c r="BA63" i="26464"/>
  <c r="BB63" i="26464"/>
  <c r="BC63" i="26464"/>
  <c r="BD63" i="26464"/>
  <c r="BE63" i="26464"/>
  <c r="BF63" i="26464"/>
  <c r="BO63" i="26464"/>
  <c r="BP63" i="26464"/>
  <c r="BQ63" i="26464"/>
  <c r="BR63" i="26464"/>
  <c r="BS63" i="26464"/>
  <c r="BT63" i="26464"/>
  <c r="BU63" i="26464"/>
  <c r="BV63" i="26464"/>
  <c r="BW63" i="26464"/>
  <c r="BX63" i="26464"/>
  <c r="BY63" i="26464"/>
  <c r="BZ63" i="26464"/>
  <c r="CA63" i="26464"/>
  <c r="CB63" i="26464"/>
  <c r="CC63" i="26464"/>
  <c r="CD63" i="26464"/>
  <c r="CE63" i="26464"/>
  <c r="CF63" i="26464"/>
  <c r="CG63" i="26464"/>
  <c r="CH63" i="26464"/>
  <c r="CI63" i="26464"/>
  <c r="CJ63" i="26464"/>
  <c r="CQ63" i="26464"/>
  <c r="CR63" i="26464"/>
  <c r="CS63" i="26464"/>
  <c r="CT63" i="26464"/>
  <c r="CU63" i="26464"/>
  <c r="CV63" i="26464"/>
  <c r="A64" i="26464"/>
  <c r="B64" i="26464"/>
  <c r="C64" i="26464"/>
  <c r="D64" i="26464"/>
  <c r="E64" i="26464"/>
  <c r="F64" i="26464"/>
  <c r="G64" i="26464"/>
  <c r="H64" i="26464"/>
  <c r="I64" i="26464"/>
  <c r="J64" i="26464"/>
  <c r="K64" i="26464"/>
  <c r="L64" i="26464"/>
  <c r="M64" i="26464"/>
  <c r="N64" i="26464"/>
  <c r="O64" i="26464"/>
  <c r="P64" i="26464"/>
  <c r="Q64" i="26464"/>
  <c r="R64" i="26464"/>
  <c r="S64" i="26464"/>
  <c r="T64" i="26464"/>
  <c r="U64" i="26464"/>
  <c r="V64" i="26464"/>
  <c r="W64" i="26464"/>
  <c r="X64" i="26464"/>
  <c r="Y64" i="26464"/>
  <c r="Z64" i="26464"/>
  <c r="AA64" i="26464"/>
  <c r="AB64" i="26464"/>
  <c r="AC64" i="26464"/>
  <c r="AD64" i="26464"/>
  <c r="AE64" i="26464"/>
  <c r="AF64" i="26464"/>
  <c r="AG64" i="26464"/>
  <c r="AH64" i="26464"/>
  <c r="AI64" i="26464"/>
  <c r="AJ64" i="26464"/>
  <c r="AK64" i="26464"/>
  <c r="AL64" i="26464"/>
  <c r="AM64" i="26464"/>
  <c r="AN64" i="26464"/>
  <c r="AO64" i="26464"/>
  <c r="AP64" i="26464"/>
  <c r="AQ64" i="26464"/>
  <c r="AR64" i="26464"/>
  <c r="AS64" i="26464"/>
  <c r="AT64" i="26464"/>
  <c r="AU64" i="26464"/>
  <c r="AV64" i="26464"/>
  <c r="AW64" i="26464"/>
  <c r="AX64" i="26464"/>
  <c r="AY64" i="26464"/>
  <c r="AZ64" i="26464"/>
  <c r="BA64" i="26464"/>
  <c r="BB64" i="26464"/>
  <c r="BC64" i="26464"/>
  <c r="BD64" i="26464"/>
  <c r="BE64" i="26464"/>
  <c r="BF64" i="26464"/>
  <c r="BO64" i="26464"/>
  <c r="BP64" i="26464"/>
  <c r="BQ64" i="26464"/>
  <c r="BR64" i="26464"/>
  <c r="BS64" i="26464"/>
  <c r="BT64" i="26464"/>
  <c r="BU64" i="26464"/>
  <c r="BV64" i="26464"/>
  <c r="BW64" i="26464"/>
  <c r="BX64" i="26464"/>
  <c r="BY64" i="26464"/>
  <c r="BZ64" i="26464"/>
  <c r="CA64" i="26464"/>
  <c r="CB64" i="26464"/>
  <c r="CC64" i="26464"/>
  <c r="CD64" i="26464"/>
  <c r="CE64" i="26464"/>
  <c r="CF64" i="26464"/>
  <c r="CG64" i="26464"/>
  <c r="CH64" i="26464"/>
  <c r="CI64" i="26464"/>
  <c r="CJ64" i="26464"/>
  <c r="CQ64" i="26464"/>
  <c r="CR64" i="26464"/>
  <c r="CS64" i="26464"/>
  <c r="CT64" i="26464"/>
  <c r="CU64" i="26464"/>
  <c r="CV64" i="26464"/>
  <c r="A65" i="26464"/>
  <c r="B65" i="26464"/>
  <c r="C65" i="26464"/>
  <c r="D65" i="26464"/>
  <c r="E65" i="26464"/>
  <c r="F65" i="26464"/>
  <c r="G65" i="26464"/>
  <c r="H65" i="26464"/>
  <c r="I65" i="26464"/>
  <c r="J65" i="26464"/>
  <c r="K65" i="26464"/>
  <c r="L65" i="26464"/>
  <c r="M65" i="26464"/>
  <c r="N65" i="26464"/>
  <c r="O65" i="26464"/>
  <c r="P65" i="26464"/>
  <c r="Q65" i="26464"/>
  <c r="R65" i="26464"/>
  <c r="S65" i="26464"/>
  <c r="T65" i="26464"/>
  <c r="U65" i="26464"/>
  <c r="V65" i="26464"/>
  <c r="W65" i="26464"/>
  <c r="X65" i="26464"/>
  <c r="Y65" i="26464"/>
  <c r="Z65" i="26464"/>
  <c r="AA65" i="26464"/>
  <c r="AB65" i="26464"/>
  <c r="AC65" i="26464"/>
  <c r="AD65" i="26464"/>
  <c r="AE65" i="26464"/>
  <c r="AF65" i="26464"/>
  <c r="AG65" i="26464"/>
  <c r="AH65" i="26464"/>
  <c r="AI65" i="26464"/>
  <c r="AJ65" i="26464"/>
  <c r="AK65" i="26464"/>
  <c r="AL65" i="26464"/>
  <c r="AM65" i="26464"/>
  <c r="AN65" i="26464"/>
  <c r="AO65" i="26464"/>
  <c r="AP65" i="26464"/>
  <c r="AQ65" i="26464"/>
  <c r="AR65" i="26464"/>
  <c r="AS65" i="26464"/>
  <c r="AT65" i="26464"/>
  <c r="AU65" i="26464"/>
  <c r="AV65" i="26464"/>
  <c r="AW65" i="26464"/>
  <c r="AX65" i="26464"/>
  <c r="AY65" i="26464"/>
  <c r="AZ65" i="26464"/>
  <c r="BA65" i="26464"/>
  <c r="BB65" i="26464"/>
  <c r="BC65" i="26464"/>
  <c r="BD65" i="26464"/>
  <c r="BE65" i="26464"/>
  <c r="BF65" i="26464"/>
  <c r="BO65" i="26464"/>
  <c r="BP65" i="26464"/>
  <c r="BQ65" i="26464"/>
  <c r="BR65" i="26464"/>
  <c r="BS65" i="26464"/>
  <c r="BT65" i="26464"/>
  <c r="BU65" i="26464"/>
  <c r="BV65" i="26464"/>
  <c r="BW65" i="26464"/>
  <c r="BX65" i="26464"/>
  <c r="BY65" i="26464"/>
  <c r="BZ65" i="26464"/>
  <c r="CA65" i="26464"/>
  <c r="CB65" i="26464"/>
  <c r="CC65" i="26464"/>
  <c r="CD65" i="26464"/>
  <c r="CE65" i="26464"/>
  <c r="CF65" i="26464"/>
  <c r="CG65" i="26464"/>
  <c r="CH65" i="26464"/>
  <c r="CI65" i="26464"/>
  <c r="CJ65" i="26464"/>
  <c r="CQ65" i="26464"/>
  <c r="CR65" i="26464"/>
  <c r="CS65" i="26464"/>
  <c r="CT65" i="26464"/>
  <c r="CU65" i="26464"/>
  <c r="CV65" i="26464"/>
  <c r="A66" i="26464"/>
  <c r="B66" i="26464"/>
  <c r="C66" i="26464"/>
  <c r="D66" i="26464"/>
  <c r="E66" i="26464"/>
  <c r="F66" i="26464"/>
  <c r="G66" i="26464"/>
  <c r="H66" i="26464"/>
  <c r="I66" i="26464"/>
  <c r="J66" i="26464"/>
  <c r="K66" i="26464"/>
  <c r="L66" i="26464"/>
  <c r="M66" i="26464"/>
  <c r="N66" i="26464"/>
  <c r="O66" i="26464"/>
  <c r="P66" i="26464"/>
  <c r="Q66" i="26464"/>
  <c r="R66" i="26464"/>
  <c r="S66" i="26464"/>
  <c r="T66" i="26464"/>
  <c r="U66" i="26464"/>
  <c r="V66" i="26464"/>
  <c r="W66" i="26464"/>
  <c r="X66" i="26464"/>
  <c r="Y66" i="26464"/>
  <c r="Z66" i="26464"/>
  <c r="AA66" i="26464"/>
  <c r="AB66" i="26464"/>
  <c r="AC66" i="26464"/>
  <c r="AD66" i="26464"/>
  <c r="AE66" i="26464"/>
  <c r="AF66" i="26464"/>
  <c r="AG66" i="26464"/>
  <c r="AH66" i="26464"/>
  <c r="AI66" i="26464"/>
  <c r="AJ66" i="26464"/>
  <c r="AK66" i="26464"/>
  <c r="AL66" i="26464"/>
  <c r="AM66" i="26464"/>
  <c r="AN66" i="26464"/>
  <c r="AO66" i="26464"/>
  <c r="AP66" i="26464"/>
  <c r="AQ66" i="26464"/>
  <c r="AR66" i="26464"/>
  <c r="AS66" i="26464"/>
  <c r="AT66" i="26464"/>
  <c r="AU66" i="26464"/>
  <c r="AV66" i="26464"/>
  <c r="AW66" i="26464"/>
  <c r="AX66" i="26464"/>
  <c r="AY66" i="26464"/>
  <c r="AZ66" i="26464"/>
  <c r="BA66" i="26464"/>
  <c r="BB66" i="26464"/>
  <c r="BC66" i="26464"/>
  <c r="BD66" i="26464"/>
  <c r="BE66" i="26464"/>
  <c r="BF66" i="26464"/>
  <c r="BO66" i="26464"/>
  <c r="BP66" i="26464"/>
  <c r="BQ66" i="26464"/>
  <c r="BR66" i="26464"/>
  <c r="BS66" i="26464"/>
  <c r="BT66" i="26464"/>
  <c r="BU66" i="26464"/>
  <c r="BV66" i="26464"/>
  <c r="BW66" i="26464"/>
  <c r="BX66" i="26464"/>
  <c r="BY66" i="26464"/>
  <c r="BZ66" i="26464"/>
  <c r="CA66" i="26464"/>
  <c r="CB66" i="26464"/>
  <c r="CC66" i="26464"/>
  <c r="CD66" i="26464"/>
  <c r="CE66" i="26464"/>
  <c r="CF66" i="26464"/>
  <c r="CG66" i="26464"/>
  <c r="CH66" i="26464"/>
  <c r="CI66" i="26464"/>
  <c r="CJ66" i="26464"/>
  <c r="CQ66" i="26464"/>
  <c r="CR66" i="26464"/>
  <c r="CS66" i="26464"/>
  <c r="CT66" i="26464"/>
  <c r="CU66" i="26464"/>
  <c r="CV66" i="26464"/>
  <c r="A67" i="26464"/>
  <c r="B67" i="26464"/>
  <c r="C67" i="26464"/>
  <c r="D67" i="26464"/>
  <c r="E67" i="26464"/>
  <c r="F67" i="26464"/>
  <c r="G67" i="26464"/>
  <c r="H67" i="26464"/>
  <c r="I67" i="26464"/>
  <c r="J67" i="26464"/>
  <c r="K67" i="26464"/>
  <c r="L67" i="26464"/>
  <c r="M67" i="26464"/>
  <c r="N67" i="26464"/>
  <c r="O67" i="26464"/>
  <c r="P67" i="26464"/>
  <c r="Q67" i="26464"/>
  <c r="R67" i="26464"/>
  <c r="S67" i="26464"/>
  <c r="T67" i="26464"/>
  <c r="U67" i="26464"/>
  <c r="V67" i="26464"/>
  <c r="W67" i="26464"/>
  <c r="X67" i="26464"/>
  <c r="Y67" i="26464"/>
  <c r="Z67" i="26464"/>
  <c r="AA67" i="26464"/>
  <c r="AB67" i="26464"/>
  <c r="AC67" i="26464"/>
  <c r="AD67" i="26464"/>
  <c r="AE67" i="26464"/>
  <c r="AF67" i="26464"/>
  <c r="AG67" i="26464"/>
  <c r="AH67" i="26464"/>
  <c r="AI67" i="26464"/>
  <c r="AJ67" i="26464"/>
  <c r="AK67" i="26464"/>
  <c r="AL67" i="26464"/>
  <c r="AM67" i="26464"/>
  <c r="AN67" i="26464"/>
  <c r="AO67" i="26464"/>
  <c r="AP67" i="26464"/>
  <c r="AQ67" i="26464"/>
  <c r="AR67" i="26464"/>
  <c r="AS67" i="26464"/>
  <c r="AT67" i="26464"/>
  <c r="AU67" i="26464"/>
  <c r="AV67" i="26464"/>
  <c r="AW67" i="26464"/>
  <c r="AX67" i="26464"/>
  <c r="AY67" i="26464"/>
  <c r="AZ67" i="26464"/>
  <c r="BA67" i="26464"/>
  <c r="BB67" i="26464"/>
  <c r="BC67" i="26464"/>
  <c r="BD67" i="26464"/>
  <c r="BE67" i="26464"/>
  <c r="BF67" i="26464"/>
  <c r="BO67" i="26464"/>
  <c r="BP67" i="26464"/>
  <c r="BQ67" i="26464"/>
  <c r="BR67" i="26464"/>
  <c r="BS67" i="26464"/>
  <c r="BT67" i="26464"/>
  <c r="BU67" i="26464"/>
  <c r="BV67" i="26464"/>
  <c r="BW67" i="26464"/>
  <c r="BX67" i="26464"/>
  <c r="BY67" i="26464"/>
  <c r="BZ67" i="26464"/>
  <c r="CA67" i="26464"/>
  <c r="CB67" i="26464"/>
  <c r="CC67" i="26464"/>
  <c r="CD67" i="26464"/>
  <c r="CE67" i="26464"/>
  <c r="CF67" i="26464"/>
  <c r="CG67" i="26464"/>
  <c r="CH67" i="26464"/>
  <c r="CI67" i="26464"/>
  <c r="CJ67" i="26464"/>
  <c r="CQ67" i="26464"/>
  <c r="CR67" i="26464"/>
  <c r="CS67" i="26464"/>
  <c r="CT67" i="26464"/>
  <c r="CU67" i="26464"/>
  <c r="CV67" i="26464"/>
  <c r="A68" i="26464"/>
  <c r="B68" i="26464"/>
  <c r="C68" i="26464"/>
  <c r="D68" i="26464"/>
  <c r="E68" i="26464"/>
  <c r="F68" i="26464"/>
  <c r="G68" i="26464"/>
  <c r="H68" i="26464"/>
  <c r="I68" i="26464"/>
  <c r="J68" i="26464"/>
  <c r="K68" i="26464"/>
  <c r="L68" i="26464"/>
  <c r="M68" i="26464"/>
  <c r="N68" i="26464"/>
  <c r="O68" i="26464"/>
  <c r="P68" i="26464"/>
  <c r="Q68" i="26464"/>
  <c r="R68" i="26464"/>
  <c r="S68" i="26464"/>
  <c r="T68" i="26464"/>
  <c r="U68" i="26464"/>
  <c r="V68" i="26464"/>
  <c r="W68" i="26464"/>
  <c r="X68" i="26464"/>
  <c r="Y68" i="26464"/>
  <c r="Z68" i="26464"/>
  <c r="AA68" i="26464"/>
  <c r="AB68" i="26464"/>
  <c r="AC68" i="26464"/>
  <c r="AD68" i="26464"/>
  <c r="AE68" i="26464"/>
  <c r="AF68" i="26464"/>
  <c r="AG68" i="26464"/>
  <c r="AH68" i="26464"/>
  <c r="AI68" i="26464"/>
  <c r="AJ68" i="26464"/>
  <c r="AK68" i="26464"/>
  <c r="AL68" i="26464"/>
  <c r="AM68" i="26464"/>
  <c r="AN68" i="26464"/>
  <c r="AO68" i="26464"/>
  <c r="AP68" i="26464"/>
  <c r="AQ68" i="26464"/>
  <c r="AR68" i="26464"/>
  <c r="AS68" i="26464"/>
  <c r="AT68" i="26464"/>
  <c r="AU68" i="26464"/>
  <c r="AV68" i="26464"/>
  <c r="AW68" i="26464"/>
  <c r="AX68" i="26464"/>
  <c r="AY68" i="26464"/>
  <c r="AZ68" i="26464"/>
  <c r="BA68" i="26464"/>
  <c r="BB68" i="26464"/>
  <c r="BC68" i="26464"/>
  <c r="BD68" i="26464"/>
  <c r="BE68" i="26464"/>
  <c r="BF68" i="26464"/>
  <c r="BO68" i="26464"/>
  <c r="BP68" i="26464"/>
  <c r="BQ68" i="26464"/>
  <c r="BR68" i="26464"/>
  <c r="BS68" i="26464"/>
  <c r="BT68" i="26464"/>
  <c r="BU68" i="26464"/>
  <c r="BV68" i="26464"/>
  <c r="BW68" i="26464"/>
  <c r="BX68" i="26464"/>
  <c r="BY68" i="26464"/>
  <c r="BZ68" i="26464"/>
  <c r="CA68" i="26464"/>
  <c r="CB68" i="26464"/>
  <c r="CC68" i="26464"/>
  <c r="CD68" i="26464"/>
  <c r="CE68" i="26464"/>
  <c r="CF68" i="26464"/>
  <c r="CG68" i="26464"/>
  <c r="CH68" i="26464"/>
  <c r="CI68" i="26464"/>
  <c r="CJ68" i="26464"/>
  <c r="CQ68" i="26464"/>
  <c r="CR68" i="26464"/>
  <c r="CS68" i="26464"/>
  <c r="CT68" i="26464"/>
  <c r="CU68" i="26464"/>
  <c r="CV68" i="26464"/>
  <c r="A69" i="26464"/>
  <c r="B69" i="26464"/>
  <c r="C69" i="26464"/>
  <c r="D69" i="26464"/>
  <c r="E69" i="26464"/>
  <c r="F69" i="26464"/>
  <c r="G69" i="26464"/>
  <c r="H69" i="26464"/>
  <c r="I69" i="26464"/>
  <c r="J69" i="26464"/>
  <c r="K69" i="26464"/>
  <c r="L69" i="26464"/>
  <c r="M69" i="26464"/>
  <c r="N69" i="26464"/>
  <c r="O69" i="26464"/>
  <c r="P69" i="26464"/>
  <c r="Q69" i="26464"/>
  <c r="R69" i="26464"/>
  <c r="S69" i="26464"/>
  <c r="T69" i="26464"/>
  <c r="U69" i="26464"/>
  <c r="V69" i="26464"/>
  <c r="W69" i="26464"/>
  <c r="X69" i="26464"/>
  <c r="Y69" i="26464"/>
  <c r="Z69" i="26464"/>
  <c r="AA69" i="26464"/>
  <c r="AB69" i="26464"/>
  <c r="AC69" i="26464"/>
  <c r="AD69" i="26464"/>
  <c r="AE69" i="26464"/>
  <c r="AF69" i="26464"/>
  <c r="AG69" i="26464"/>
  <c r="AH69" i="26464"/>
  <c r="AI69" i="26464"/>
  <c r="AJ69" i="26464"/>
  <c r="AK69" i="26464"/>
  <c r="AL69" i="26464"/>
  <c r="AM69" i="26464"/>
  <c r="AN69" i="26464"/>
  <c r="AO69" i="26464"/>
  <c r="AP69" i="26464"/>
  <c r="AQ69" i="26464"/>
  <c r="AR69" i="26464"/>
  <c r="AS69" i="26464"/>
  <c r="AT69" i="26464"/>
  <c r="AU69" i="26464"/>
  <c r="AV69" i="26464"/>
  <c r="AW69" i="26464"/>
  <c r="AX69" i="26464"/>
  <c r="AY69" i="26464"/>
  <c r="AZ69" i="26464"/>
  <c r="BA69" i="26464"/>
  <c r="BB69" i="26464"/>
  <c r="BC69" i="26464"/>
  <c r="BD69" i="26464"/>
  <c r="BE69" i="26464"/>
  <c r="BF69" i="26464"/>
  <c r="BO69" i="26464"/>
  <c r="BP69" i="26464"/>
  <c r="BQ69" i="26464"/>
  <c r="BR69" i="26464"/>
  <c r="BS69" i="26464"/>
  <c r="BT69" i="26464"/>
  <c r="BU69" i="26464"/>
  <c r="BV69" i="26464"/>
  <c r="BW69" i="26464"/>
  <c r="BX69" i="26464"/>
  <c r="BY69" i="26464"/>
  <c r="BZ69" i="26464"/>
  <c r="CA69" i="26464"/>
  <c r="CB69" i="26464"/>
  <c r="CC69" i="26464"/>
  <c r="CD69" i="26464"/>
  <c r="CE69" i="26464"/>
  <c r="CF69" i="26464"/>
  <c r="CG69" i="26464"/>
  <c r="CH69" i="26464"/>
  <c r="CI69" i="26464"/>
  <c r="CJ69" i="26464"/>
  <c r="CQ69" i="26464"/>
  <c r="CR69" i="26464"/>
  <c r="CS69" i="26464"/>
  <c r="CT69" i="26464"/>
  <c r="CU69" i="26464"/>
  <c r="CV69" i="26464"/>
  <c r="A70" i="26464"/>
  <c r="B70" i="26464"/>
  <c r="C70" i="26464"/>
  <c r="D70" i="26464"/>
  <c r="E70" i="26464"/>
  <c r="F70" i="26464"/>
  <c r="G70" i="26464"/>
  <c r="H70" i="26464"/>
  <c r="I70" i="26464"/>
  <c r="J70" i="26464"/>
  <c r="K70" i="26464"/>
  <c r="L70" i="26464"/>
  <c r="M70" i="26464"/>
  <c r="N70" i="26464"/>
  <c r="O70" i="26464"/>
  <c r="P70" i="26464"/>
  <c r="Q70" i="26464"/>
  <c r="R70" i="26464"/>
  <c r="S70" i="26464"/>
  <c r="T70" i="26464"/>
  <c r="U70" i="26464"/>
  <c r="V70" i="26464"/>
  <c r="W70" i="26464"/>
  <c r="X70" i="26464"/>
  <c r="Y70" i="26464"/>
  <c r="Z70" i="26464"/>
  <c r="AA70" i="26464"/>
  <c r="AB70" i="26464"/>
  <c r="AC70" i="26464"/>
  <c r="AD70" i="26464"/>
  <c r="AE70" i="26464"/>
  <c r="AF70" i="26464"/>
  <c r="AG70" i="26464"/>
  <c r="AH70" i="26464"/>
  <c r="AI70" i="26464"/>
  <c r="AJ70" i="26464"/>
  <c r="AK70" i="26464"/>
  <c r="AL70" i="26464"/>
  <c r="AM70" i="26464"/>
  <c r="AN70" i="26464"/>
  <c r="AO70" i="26464"/>
  <c r="AP70" i="26464"/>
  <c r="AQ70" i="26464"/>
  <c r="AR70" i="26464"/>
  <c r="AS70" i="26464"/>
  <c r="AT70" i="26464"/>
  <c r="AU70" i="26464"/>
  <c r="AV70" i="26464"/>
  <c r="AW70" i="26464"/>
  <c r="AX70" i="26464"/>
  <c r="AY70" i="26464"/>
  <c r="AZ70" i="26464"/>
  <c r="BA70" i="26464"/>
  <c r="BB70" i="26464"/>
  <c r="BC70" i="26464"/>
  <c r="BD70" i="26464"/>
  <c r="BE70" i="26464"/>
  <c r="BF70" i="26464"/>
  <c r="BO70" i="26464"/>
  <c r="BP70" i="26464"/>
  <c r="BQ70" i="26464"/>
  <c r="BR70" i="26464"/>
  <c r="BS70" i="26464"/>
  <c r="BT70" i="26464"/>
  <c r="BU70" i="26464"/>
  <c r="BV70" i="26464"/>
  <c r="BW70" i="26464"/>
  <c r="BX70" i="26464"/>
  <c r="BY70" i="26464"/>
  <c r="BZ70" i="26464"/>
  <c r="CA70" i="26464"/>
  <c r="CB70" i="26464"/>
  <c r="CC70" i="26464"/>
  <c r="CD70" i="26464"/>
  <c r="CE70" i="26464"/>
  <c r="CF70" i="26464"/>
  <c r="CG70" i="26464"/>
  <c r="CH70" i="26464"/>
  <c r="CI70" i="26464"/>
  <c r="CJ70" i="26464"/>
  <c r="CQ70" i="26464"/>
  <c r="CR70" i="26464"/>
  <c r="CS70" i="26464"/>
  <c r="CT70" i="26464"/>
  <c r="CU70" i="26464"/>
  <c r="CV70" i="26464"/>
  <c r="A71" i="26464"/>
  <c r="B71" i="26464"/>
  <c r="C71" i="26464"/>
  <c r="D71" i="26464"/>
  <c r="E71" i="26464"/>
  <c r="F71" i="26464"/>
  <c r="G71" i="26464"/>
  <c r="H71" i="26464"/>
  <c r="I71" i="26464"/>
  <c r="J71" i="26464"/>
  <c r="K71" i="26464"/>
  <c r="L71" i="26464"/>
  <c r="M71" i="26464"/>
  <c r="N71" i="26464"/>
  <c r="O71" i="26464"/>
  <c r="P71" i="26464"/>
  <c r="Q71" i="26464"/>
  <c r="R71" i="26464"/>
  <c r="S71" i="26464"/>
  <c r="T71" i="26464"/>
  <c r="U71" i="26464"/>
  <c r="V71" i="26464"/>
  <c r="W71" i="26464"/>
  <c r="X71" i="26464"/>
  <c r="Y71" i="26464"/>
  <c r="Z71" i="26464"/>
  <c r="AA71" i="26464"/>
  <c r="AB71" i="26464"/>
  <c r="AC71" i="26464"/>
  <c r="AD71" i="26464"/>
  <c r="AE71" i="26464"/>
  <c r="AF71" i="26464"/>
  <c r="AG71" i="26464"/>
  <c r="AH71" i="26464"/>
  <c r="AI71" i="26464"/>
  <c r="AJ71" i="26464"/>
  <c r="AK71" i="26464"/>
  <c r="AL71" i="26464"/>
  <c r="AM71" i="26464"/>
  <c r="AN71" i="26464"/>
  <c r="AO71" i="26464"/>
  <c r="AP71" i="26464"/>
  <c r="AQ71" i="26464"/>
  <c r="AR71" i="26464"/>
  <c r="AS71" i="26464"/>
  <c r="AT71" i="26464"/>
  <c r="AU71" i="26464"/>
  <c r="AV71" i="26464"/>
  <c r="AW71" i="26464"/>
  <c r="AX71" i="26464"/>
  <c r="AY71" i="26464"/>
  <c r="AZ71" i="26464"/>
  <c r="BA71" i="26464"/>
  <c r="BB71" i="26464"/>
  <c r="BC71" i="26464"/>
  <c r="BD71" i="26464"/>
  <c r="BE71" i="26464"/>
  <c r="BF71" i="26464"/>
  <c r="BO71" i="26464"/>
  <c r="BP71" i="26464"/>
  <c r="BQ71" i="26464"/>
  <c r="BR71" i="26464"/>
  <c r="BS71" i="26464"/>
  <c r="BT71" i="26464"/>
  <c r="BU71" i="26464"/>
  <c r="BV71" i="26464"/>
  <c r="BW71" i="26464"/>
  <c r="BX71" i="26464"/>
  <c r="BY71" i="26464"/>
  <c r="BZ71" i="26464"/>
  <c r="CA71" i="26464"/>
  <c r="CB71" i="26464"/>
  <c r="CC71" i="26464"/>
  <c r="CD71" i="26464"/>
  <c r="CE71" i="26464"/>
  <c r="CF71" i="26464"/>
  <c r="CG71" i="26464"/>
  <c r="CH71" i="26464"/>
  <c r="CI71" i="26464"/>
  <c r="CJ71" i="26464"/>
  <c r="CQ71" i="26464"/>
  <c r="CR71" i="26464"/>
  <c r="CS71" i="26464"/>
  <c r="CT71" i="26464"/>
  <c r="CU71" i="26464"/>
  <c r="CV71" i="26464"/>
  <c r="A72" i="26464"/>
  <c r="B72" i="26464"/>
  <c r="C72" i="26464"/>
  <c r="D72" i="26464"/>
  <c r="E72" i="26464"/>
  <c r="F72" i="26464"/>
  <c r="G72" i="26464"/>
  <c r="H72" i="26464"/>
  <c r="I72" i="26464"/>
  <c r="J72" i="26464"/>
  <c r="K72" i="26464"/>
  <c r="L72" i="26464"/>
  <c r="M72" i="26464"/>
  <c r="N72" i="26464"/>
  <c r="O72" i="26464"/>
  <c r="P72" i="26464"/>
  <c r="Q72" i="26464"/>
  <c r="R72" i="26464"/>
  <c r="S72" i="26464"/>
  <c r="T72" i="26464"/>
  <c r="U72" i="26464"/>
  <c r="V72" i="26464"/>
  <c r="W72" i="26464"/>
  <c r="X72" i="26464"/>
  <c r="Y72" i="26464"/>
  <c r="Z72" i="26464"/>
  <c r="AA72" i="26464"/>
  <c r="AB72" i="26464"/>
  <c r="AC72" i="26464"/>
  <c r="AD72" i="26464"/>
  <c r="AE72" i="26464"/>
  <c r="AF72" i="26464"/>
  <c r="AG72" i="26464"/>
  <c r="AH72" i="26464"/>
  <c r="AI72" i="26464"/>
  <c r="AJ72" i="26464"/>
  <c r="AK72" i="26464"/>
  <c r="AL72" i="26464"/>
  <c r="AM72" i="26464"/>
  <c r="AN72" i="26464"/>
  <c r="AO72" i="26464"/>
  <c r="AP72" i="26464"/>
  <c r="AQ72" i="26464"/>
  <c r="AR72" i="26464"/>
  <c r="AS72" i="26464"/>
  <c r="AT72" i="26464"/>
  <c r="AU72" i="26464"/>
  <c r="AV72" i="26464"/>
  <c r="AW72" i="26464"/>
  <c r="AX72" i="26464"/>
  <c r="AY72" i="26464"/>
  <c r="AZ72" i="26464"/>
  <c r="BA72" i="26464"/>
  <c r="BB72" i="26464"/>
  <c r="BC72" i="26464"/>
  <c r="BD72" i="26464"/>
  <c r="BE72" i="26464"/>
  <c r="BF72" i="26464"/>
  <c r="BO72" i="26464"/>
  <c r="BP72" i="26464"/>
  <c r="BQ72" i="26464"/>
  <c r="BR72" i="26464"/>
  <c r="BS72" i="26464"/>
  <c r="BT72" i="26464"/>
  <c r="BU72" i="26464"/>
  <c r="BV72" i="26464"/>
  <c r="BW72" i="26464"/>
  <c r="BX72" i="26464"/>
  <c r="BY72" i="26464"/>
  <c r="BZ72" i="26464"/>
  <c r="CA72" i="26464"/>
  <c r="CB72" i="26464"/>
  <c r="CC72" i="26464"/>
  <c r="CD72" i="26464"/>
  <c r="CE72" i="26464"/>
  <c r="CF72" i="26464"/>
  <c r="CG72" i="26464"/>
  <c r="CH72" i="26464"/>
  <c r="CI72" i="26464"/>
  <c r="CJ72" i="26464"/>
  <c r="CQ72" i="26464"/>
  <c r="CR72" i="26464"/>
  <c r="CS72" i="26464"/>
  <c r="CT72" i="26464"/>
  <c r="CU72" i="26464"/>
  <c r="CV72" i="26464"/>
  <c r="A73" i="26464"/>
  <c r="B73" i="26464"/>
  <c r="C73" i="26464"/>
  <c r="D73" i="26464"/>
  <c r="E73" i="26464"/>
  <c r="F73" i="26464"/>
  <c r="G73" i="26464"/>
  <c r="H73" i="26464"/>
  <c r="I73" i="26464"/>
  <c r="J73" i="26464"/>
  <c r="K73" i="26464"/>
  <c r="L73" i="26464"/>
  <c r="M73" i="26464"/>
  <c r="N73" i="26464"/>
  <c r="O73" i="26464"/>
  <c r="P73" i="26464"/>
  <c r="Q73" i="26464"/>
  <c r="R73" i="26464"/>
  <c r="S73" i="26464"/>
  <c r="T73" i="26464"/>
  <c r="U73" i="26464"/>
  <c r="V73" i="26464"/>
  <c r="W73" i="26464"/>
  <c r="X73" i="26464"/>
  <c r="Y73" i="26464"/>
  <c r="Z73" i="26464"/>
  <c r="AA73" i="26464"/>
  <c r="AB73" i="26464"/>
  <c r="AC73" i="26464"/>
  <c r="AD73" i="26464"/>
  <c r="AE73" i="26464"/>
  <c r="AF73" i="26464"/>
  <c r="AG73" i="26464"/>
  <c r="AH73" i="26464"/>
  <c r="AI73" i="26464"/>
  <c r="AJ73" i="26464"/>
  <c r="AK73" i="26464"/>
  <c r="AL73" i="26464"/>
  <c r="AM73" i="26464"/>
  <c r="AN73" i="26464"/>
  <c r="AO73" i="26464"/>
  <c r="AP73" i="26464"/>
  <c r="AQ73" i="26464"/>
  <c r="AR73" i="26464"/>
  <c r="AS73" i="26464"/>
  <c r="AT73" i="26464"/>
  <c r="AU73" i="26464"/>
  <c r="AV73" i="26464"/>
  <c r="AW73" i="26464"/>
  <c r="AX73" i="26464"/>
  <c r="AY73" i="26464"/>
  <c r="AZ73" i="26464"/>
  <c r="BA73" i="26464"/>
  <c r="BB73" i="26464"/>
  <c r="BC73" i="26464"/>
  <c r="BD73" i="26464"/>
  <c r="BE73" i="26464"/>
  <c r="BF73" i="26464"/>
  <c r="BO73" i="26464"/>
  <c r="BP73" i="26464"/>
  <c r="BQ73" i="26464"/>
  <c r="BR73" i="26464"/>
  <c r="BS73" i="26464"/>
  <c r="BT73" i="26464"/>
  <c r="BU73" i="26464"/>
  <c r="BV73" i="26464"/>
  <c r="BW73" i="26464"/>
  <c r="BX73" i="26464"/>
  <c r="BY73" i="26464"/>
  <c r="BZ73" i="26464"/>
  <c r="CA73" i="26464"/>
  <c r="CB73" i="26464"/>
  <c r="CC73" i="26464"/>
  <c r="CD73" i="26464"/>
  <c r="CE73" i="26464"/>
  <c r="CF73" i="26464"/>
  <c r="CG73" i="26464"/>
  <c r="CH73" i="26464"/>
  <c r="CI73" i="26464"/>
  <c r="CJ73" i="26464"/>
  <c r="CQ73" i="26464"/>
  <c r="CR73" i="26464"/>
  <c r="CS73" i="26464"/>
  <c r="CT73" i="26464"/>
  <c r="CU73" i="26464"/>
  <c r="CV73" i="26464"/>
  <c r="A74" i="26464"/>
  <c r="B74" i="26464"/>
  <c r="C74" i="26464"/>
  <c r="D74" i="26464"/>
  <c r="E74" i="26464"/>
  <c r="F74" i="26464"/>
  <c r="G74" i="26464"/>
  <c r="H74" i="26464"/>
  <c r="I74" i="26464"/>
  <c r="J74" i="26464"/>
  <c r="K74" i="26464"/>
  <c r="L74" i="26464"/>
  <c r="M74" i="26464"/>
  <c r="N74" i="26464"/>
  <c r="O74" i="26464"/>
  <c r="P74" i="26464"/>
  <c r="Q74" i="26464"/>
  <c r="R74" i="26464"/>
  <c r="S74" i="26464"/>
  <c r="T74" i="26464"/>
  <c r="U74" i="26464"/>
  <c r="V74" i="26464"/>
  <c r="W74" i="26464"/>
  <c r="X74" i="26464"/>
  <c r="Y74" i="26464"/>
  <c r="Z74" i="26464"/>
  <c r="AA74" i="26464"/>
  <c r="AB74" i="26464"/>
  <c r="AC74" i="26464"/>
  <c r="AD74" i="26464"/>
  <c r="AE74" i="26464"/>
  <c r="AF74" i="26464"/>
  <c r="AG74" i="26464"/>
  <c r="AH74" i="26464"/>
  <c r="AI74" i="26464"/>
  <c r="AJ74" i="26464"/>
  <c r="AK74" i="26464"/>
  <c r="AL74" i="26464"/>
  <c r="AM74" i="26464"/>
  <c r="AN74" i="26464"/>
  <c r="AO74" i="26464"/>
  <c r="AP74" i="26464"/>
  <c r="AQ74" i="26464"/>
  <c r="AR74" i="26464"/>
  <c r="AS74" i="26464"/>
  <c r="AT74" i="26464"/>
  <c r="AU74" i="26464"/>
  <c r="AV74" i="26464"/>
  <c r="AW74" i="26464"/>
  <c r="AX74" i="26464"/>
  <c r="AY74" i="26464"/>
  <c r="AZ74" i="26464"/>
  <c r="BA74" i="26464"/>
  <c r="BB74" i="26464"/>
  <c r="BC74" i="26464"/>
  <c r="BD74" i="26464"/>
  <c r="BE74" i="26464"/>
  <c r="BF74" i="26464"/>
  <c r="BO74" i="26464"/>
  <c r="BP74" i="26464"/>
  <c r="BQ74" i="26464"/>
  <c r="BR74" i="26464"/>
  <c r="BS74" i="26464"/>
  <c r="BT74" i="26464"/>
  <c r="BU74" i="26464"/>
  <c r="BV74" i="26464"/>
  <c r="BW74" i="26464"/>
  <c r="BX74" i="26464"/>
  <c r="BY74" i="26464"/>
  <c r="BZ74" i="26464"/>
  <c r="CA74" i="26464"/>
  <c r="CB74" i="26464"/>
  <c r="CC74" i="26464"/>
  <c r="CD74" i="26464"/>
  <c r="CE74" i="26464"/>
  <c r="CF74" i="26464"/>
  <c r="CG74" i="26464"/>
  <c r="CH74" i="26464"/>
  <c r="CI74" i="26464"/>
  <c r="CJ74" i="26464"/>
  <c r="CQ74" i="26464"/>
  <c r="CR74" i="26464"/>
  <c r="CS74" i="26464"/>
  <c r="CT74" i="26464"/>
  <c r="CU74" i="26464"/>
  <c r="CV74" i="26464"/>
  <c r="A75" i="26464"/>
  <c r="B75" i="26464"/>
  <c r="C75" i="26464"/>
  <c r="D75" i="26464"/>
  <c r="E75" i="26464"/>
  <c r="F75" i="26464"/>
  <c r="G75" i="26464"/>
  <c r="H75" i="26464"/>
  <c r="I75" i="26464"/>
  <c r="J75" i="26464"/>
  <c r="K75" i="26464"/>
  <c r="L75" i="26464"/>
  <c r="M75" i="26464"/>
  <c r="N75" i="26464"/>
  <c r="O75" i="26464"/>
  <c r="P75" i="26464"/>
  <c r="Q75" i="26464"/>
  <c r="R75" i="26464"/>
  <c r="S75" i="26464"/>
  <c r="T75" i="26464"/>
  <c r="U75" i="26464"/>
  <c r="V75" i="26464"/>
  <c r="W75" i="26464"/>
  <c r="X75" i="26464"/>
  <c r="Y75" i="26464"/>
  <c r="Z75" i="26464"/>
  <c r="AA75" i="26464"/>
  <c r="AB75" i="26464"/>
  <c r="AC75" i="26464"/>
  <c r="AD75" i="26464"/>
  <c r="AE75" i="26464"/>
  <c r="AF75" i="26464"/>
  <c r="AG75" i="26464"/>
  <c r="AH75" i="26464"/>
  <c r="AI75" i="26464"/>
  <c r="AJ75" i="26464"/>
  <c r="AK75" i="26464"/>
  <c r="AL75" i="26464"/>
  <c r="AM75" i="26464"/>
  <c r="AN75" i="26464"/>
  <c r="AO75" i="26464"/>
  <c r="AP75" i="26464"/>
  <c r="AQ75" i="26464"/>
  <c r="AR75" i="26464"/>
  <c r="AS75" i="26464"/>
  <c r="AT75" i="26464"/>
  <c r="AU75" i="26464"/>
  <c r="AV75" i="26464"/>
  <c r="AW75" i="26464"/>
  <c r="AX75" i="26464"/>
  <c r="AY75" i="26464"/>
  <c r="AZ75" i="26464"/>
  <c r="BA75" i="26464"/>
  <c r="BB75" i="26464"/>
  <c r="BC75" i="26464"/>
  <c r="BD75" i="26464"/>
  <c r="BE75" i="26464"/>
  <c r="BF75" i="26464"/>
  <c r="BO75" i="26464"/>
  <c r="BP75" i="26464"/>
  <c r="BQ75" i="26464"/>
  <c r="BR75" i="26464"/>
  <c r="BS75" i="26464"/>
  <c r="BT75" i="26464"/>
  <c r="BU75" i="26464"/>
  <c r="BV75" i="26464"/>
  <c r="BW75" i="26464"/>
  <c r="BX75" i="26464"/>
  <c r="BY75" i="26464"/>
  <c r="BZ75" i="26464"/>
  <c r="CA75" i="26464"/>
  <c r="CB75" i="26464"/>
  <c r="CC75" i="26464"/>
  <c r="CD75" i="26464"/>
  <c r="CE75" i="26464"/>
  <c r="CF75" i="26464"/>
  <c r="CG75" i="26464"/>
  <c r="CH75" i="26464"/>
  <c r="CI75" i="26464"/>
  <c r="CJ75" i="26464"/>
  <c r="CQ75" i="26464"/>
  <c r="CR75" i="26464"/>
  <c r="CS75" i="26464"/>
  <c r="CT75" i="26464"/>
  <c r="CU75" i="26464"/>
  <c r="CV75" i="26464"/>
  <c r="A76" i="26464"/>
  <c r="B76" i="26464"/>
  <c r="C76" i="26464"/>
  <c r="D76" i="26464"/>
  <c r="E76" i="26464"/>
  <c r="F76" i="26464"/>
  <c r="G76" i="26464"/>
  <c r="H76" i="26464"/>
  <c r="I76" i="26464"/>
  <c r="J76" i="26464"/>
  <c r="K76" i="26464"/>
  <c r="L76" i="26464"/>
  <c r="M76" i="26464"/>
  <c r="N76" i="26464"/>
  <c r="O76" i="26464"/>
  <c r="P76" i="26464"/>
  <c r="Q76" i="26464"/>
  <c r="R76" i="26464"/>
  <c r="S76" i="26464"/>
  <c r="T76" i="26464"/>
  <c r="U76" i="26464"/>
  <c r="V76" i="26464"/>
  <c r="W76" i="26464"/>
  <c r="X76" i="26464"/>
  <c r="Y76" i="26464"/>
  <c r="Z76" i="26464"/>
  <c r="AA76" i="26464"/>
  <c r="AB76" i="26464"/>
  <c r="AC76" i="26464"/>
  <c r="AD76" i="26464"/>
  <c r="AE76" i="26464"/>
  <c r="AF76" i="26464"/>
  <c r="AG76" i="26464"/>
  <c r="AH76" i="26464"/>
  <c r="AI76" i="26464"/>
  <c r="AJ76" i="26464"/>
  <c r="AK76" i="26464"/>
  <c r="AL76" i="26464"/>
  <c r="AM76" i="26464"/>
  <c r="AN76" i="26464"/>
  <c r="AO76" i="26464"/>
  <c r="AP76" i="26464"/>
  <c r="AQ76" i="26464"/>
  <c r="AR76" i="26464"/>
  <c r="AS76" i="26464"/>
  <c r="AT76" i="26464"/>
  <c r="AU76" i="26464"/>
  <c r="AV76" i="26464"/>
  <c r="AW76" i="26464"/>
  <c r="AX76" i="26464"/>
  <c r="AY76" i="26464"/>
  <c r="AZ76" i="26464"/>
  <c r="BA76" i="26464"/>
  <c r="BB76" i="26464"/>
  <c r="BC76" i="26464"/>
  <c r="BD76" i="26464"/>
  <c r="BE76" i="26464"/>
  <c r="BF76" i="26464"/>
  <c r="BO76" i="26464"/>
  <c r="BP76" i="26464"/>
  <c r="BQ76" i="26464"/>
  <c r="BR76" i="26464"/>
  <c r="BS76" i="26464"/>
  <c r="BT76" i="26464"/>
  <c r="BU76" i="26464"/>
  <c r="BV76" i="26464"/>
  <c r="BW76" i="26464"/>
  <c r="BX76" i="26464"/>
  <c r="BY76" i="26464"/>
  <c r="BZ76" i="26464"/>
  <c r="CA76" i="26464"/>
  <c r="CB76" i="26464"/>
  <c r="CC76" i="26464"/>
  <c r="CD76" i="26464"/>
  <c r="CE76" i="26464"/>
  <c r="CF76" i="26464"/>
  <c r="CG76" i="26464"/>
  <c r="CH76" i="26464"/>
  <c r="CI76" i="26464"/>
  <c r="CJ76" i="26464"/>
  <c r="CQ76" i="26464"/>
  <c r="CR76" i="26464"/>
  <c r="CS76" i="26464"/>
  <c r="CT76" i="26464"/>
  <c r="CU76" i="26464"/>
  <c r="CV76" i="26464"/>
  <c r="A77" i="26464"/>
  <c r="B77" i="26464"/>
  <c r="C77" i="26464"/>
  <c r="D77" i="26464"/>
  <c r="E77" i="26464"/>
  <c r="F77" i="26464"/>
  <c r="G77" i="26464"/>
  <c r="H77" i="26464"/>
  <c r="I77" i="26464"/>
  <c r="J77" i="26464"/>
  <c r="K77" i="26464"/>
  <c r="L77" i="26464"/>
  <c r="M77" i="26464"/>
  <c r="N77" i="26464"/>
  <c r="O77" i="26464"/>
  <c r="P77" i="26464"/>
  <c r="Q77" i="26464"/>
  <c r="R77" i="26464"/>
  <c r="S77" i="26464"/>
  <c r="T77" i="26464"/>
  <c r="U77" i="26464"/>
  <c r="V77" i="26464"/>
  <c r="W77" i="26464"/>
  <c r="X77" i="26464"/>
  <c r="Y77" i="26464"/>
  <c r="Z77" i="26464"/>
  <c r="AA77" i="26464"/>
  <c r="AB77" i="26464"/>
  <c r="AC77" i="26464"/>
  <c r="AD77" i="26464"/>
  <c r="AE77" i="26464"/>
  <c r="AF77" i="26464"/>
  <c r="AG77" i="26464"/>
  <c r="AH77" i="26464"/>
  <c r="AI77" i="26464"/>
  <c r="AJ77" i="26464"/>
  <c r="AK77" i="26464"/>
  <c r="AL77" i="26464"/>
  <c r="AM77" i="26464"/>
  <c r="AN77" i="26464"/>
  <c r="AO77" i="26464"/>
  <c r="AP77" i="26464"/>
  <c r="AQ77" i="26464"/>
  <c r="AR77" i="26464"/>
  <c r="AS77" i="26464"/>
  <c r="AT77" i="26464"/>
  <c r="AU77" i="26464"/>
  <c r="AV77" i="26464"/>
  <c r="AW77" i="26464"/>
  <c r="AX77" i="26464"/>
  <c r="AY77" i="26464"/>
  <c r="AZ77" i="26464"/>
  <c r="BA77" i="26464"/>
  <c r="BB77" i="26464"/>
  <c r="BC77" i="26464"/>
  <c r="BD77" i="26464"/>
  <c r="BE77" i="26464"/>
  <c r="BF77" i="26464"/>
  <c r="BO77" i="26464"/>
  <c r="BP77" i="26464"/>
  <c r="BQ77" i="26464"/>
  <c r="BR77" i="26464"/>
  <c r="BS77" i="26464"/>
  <c r="BT77" i="26464"/>
  <c r="BU77" i="26464"/>
  <c r="BV77" i="26464"/>
  <c r="BW77" i="26464"/>
  <c r="BX77" i="26464"/>
  <c r="BY77" i="26464"/>
  <c r="BZ77" i="26464"/>
  <c r="CA77" i="26464"/>
  <c r="CB77" i="26464"/>
  <c r="CC77" i="26464"/>
  <c r="CD77" i="26464"/>
  <c r="CE77" i="26464"/>
  <c r="CF77" i="26464"/>
  <c r="CG77" i="26464"/>
  <c r="CH77" i="26464"/>
  <c r="CI77" i="26464"/>
  <c r="CJ77" i="26464"/>
  <c r="CQ77" i="26464"/>
  <c r="CR77" i="26464"/>
  <c r="CS77" i="26464"/>
  <c r="CT77" i="26464"/>
  <c r="CU77" i="26464"/>
  <c r="CV77" i="26464"/>
  <c r="A78" i="26464"/>
  <c r="B78" i="26464"/>
  <c r="C78" i="26464"/>
  <c r="D78" i="26464"/>
  <c r="E78" i="26464"/>
  <c r="F78" i="26464"/>
  <c r="G78" i="26464"/>
  <c r="H78" i="26464"/>
  <c r="I78" i="26464"/>
  <c r="J78" i="26464"/>
  <c r="K78" i="26464"/>
  <c r="L78" i="26464"/>
  <c r="M78" i="26464"/>
  <c r="N78" i="26464"/>
  <c r="O78" i="26464"/>
  <c r="P78" i="26464"/>
  <c r="Q78" i="26464"/>
  <c r="R78" i="26464"/>
  <c r="S78" i="26464"/>
  <c r="T78" i="26464"/>
  <c r="U78" i="26464"/>
  <c r="V78" i="26464"/>
  <c r="W78" i="26464"/>
  <c r="X78" i="26464"/>
  <c r="Y78" i="26464"/>
  <c r="Z78" i="26464"/>
  <c r="AA78" i="26464"/>
  <c r="AB78" i="26464"/>
  <c r="AC78" i="26464"/>
  <c r="AD78" i="26464"/>
  <c r="AE78" i="26464"/>
  <c r="AF78" i="26464"/>
  <c r="AG78" i="26464"/>
  <c r="AH78" i="26464"/>
  <c r="AI78" i="26464"/>
  <c r="AJ78" i="26464"/>
  <c r="AK78" i="26464"/>
  <c r="AL78" i="26464"/>
  <c r="AM78" i="26464"/>
  <c r="AN78" i="26464"/>
  <c r="AO78" i="26464"/>
  <c r="AP78" i="26464"/>
  <c r="AQ78" i="26464"/>
  <c r="AR78" i="26464"/>
  <c r="AS78" i="26464"/>
  <c r="AT78" i="26464"/>
  <c r="AU78" i="26464"/>
  <c r="AV78" i="26464"/>
  <c r="AW78" i="26464"/>
  <c r="AX78" i="26464"/>
  <c r="AY78" i="26464"/>
  <c r="AZ78" i="26464"/>
  <c r="BA78" i="26464"/>
  <c r="BB78" i="26464"/>
  <c r="BC78" i="26464"/>
  <c r="BD78" i="26464"/>
  <c r="BE78" i="26464"/>
  <c r="BF78" i="26464"/>
  <c r="BO78" i="26464"/>
  <c r="BP78" i="26464"/>
  <c r="BQ78" i="26464"/>
  <c r="BR78" i="26464"/>
  <c r="BS78" i="26464"/>
  <c r="BT78" i="26464"/>
  <c r="BU78" i="26464"/>
  <c r="BV78" i="26464"/>
  <c r="BW78" i="26464"/>
  <c r="BX78" i="26464"/>
  <c r="BY78" i="26464"/>
  <c r="BZ78" i="26464"/>
  <c r="CA78" i="26464"/>
  <c r="CB78" i="26464"/>
  <c r="CC78" i="26464"/>
  <c r="CD78" i="26464"/>
  <c r="CE78" i="26464"/>
  <c r="CF78" i="26464"/>
  <c r="CG78" i="26464"/>
  <c r="CH78" i="26464"/>
  <c r="CI78" i="26464"/>
  <c r="CJ78" i="26464"/>
  <c r="CQ78" i="26464"/>
  <c r="CR78" i="26464"/>
  <c r="CS78" i="26464"/>
  <c r="CT78" i="26464"/>
  <c r="CU78" i="26464"/>
  <c r="CV78" i="26464"/>
  <c r="A79" i="26464"/>
  <c r="B79" i="26464"/>
  <c r="C79" i="26464"/>
  <c r="D79" i="26464"/>
  <c r="E79" i="26464"/>
  <c r="F79" i="26464"/>
  <c r="G79" i="26464"/>
  <c r="H79" i="26464"/>
  <c r="I79" i="26464"/>
  <c r="J79" i="26464"/>
  <c r="K79" i="26464"/>
  <c r="L79" i="26464"/>
  <c r="M79" i="26464"/>
  <c r="N79" i="26464"/>
  <c r="O79" i="26464"/>
  <c r="P79" i="26464"/>
  <c r="Q79" i="26464"/>
  <c r="R79" i="26464"/>
  <c r="S79" i="26464"/>
  <c r="T79" i="26464"/>
  <c r="U79" i="26464"/>
  <c r="V79" i="26464"/>
  <c r="W79" i="26464"/>
  <c r="X79" i="26464"/>
  <c r="Y79" i="26464"/>
  <c r="Z79" i="26464"/>
  <c r="AA79" i="26464"/>
  <c r="AB79" i="26464"/>
  <c r="AC79" i="26464"/>
  <c r="AD79" i="26464"/>
  <c r="AE79" i="26464"/>
  <c r="AF79" i="26464"/>
  <c r="AG79" i="26464"/>
  <c r="AH79" i="26464"/>
  <c r="AI79" i="26464"/>
  <c r="AJ79" i="26464"/>
  <c r="AK79" i="26464"/>
  <c r="AL79" i="26464"/>
  <c r="AM79" i="26464"/>
  <c r="AN79" i="26464"/>
  <c r="AO79" i="26464"/>
  <c r="AP79" i="26464"/>
  <c r="AQ79" i="26464"/>
  <c r="AR79" i="26464"/>
  <c r="AS79" i="26464"/>
  <c r="AT79" i="26464"/>
  <c r="AU79" i="26464"/>
  <c r="AV79" i="26464"/>
  <c r="AW79" i="26464"/>
  <c r="AX79" i="26464"/>
  <c r="AY79" i="26464"/>
  <c r="AZ79" i="26464"/>
  <c r="BA79" i="26464"/>
  <c r="BB79" i="26464"/>
  <c r="BC79" i="26464"/>
  <c r="BD79" i="26464"/>
  <c r="BE79" i="26464"/>
  <c r="BF79" i="26464"/>
  <c r="BO79" i="26464"/>
  <c r="BP79" i="26464"/>
  <c r="BQ79" i="26464"/>
  <c r="BR79" i="26464"/>
  <c r="BS79" i="26464"/>
  <c r="BT79" i="26464"/>
  <c r="BU79" i="26464"/>
  <c r="BV79" i="26464"/>
  <c r="BW79" i="26464"/>
  <c r="BX79" i="26464"/>
  <c r="BY79" i="26464"/>
  <c r="BZ79" i="26464"/>
  <c r="CA79" i="26464"/>
  <c r="CB79" i="26464"/>
  <c r="CC79" i="26464"/>
  <c r="CD79" i="26464"/>
  <c r="CE79" i="26464"/>
  <c r="CF79" i="26464"/>
  <c r="CG79" i="26464"/>
  <c r="CH79" i="26464"/>
  <c r="CI79" i="26464"/>
  <c r="CJ79" i="26464"/>
  <c r="CQ79" i="26464"/>
  <c r="CR79" i="26464"/>
  <c r="CS79" i="26464"/>
  <c r="CT79" i="26464"/>
  <c r="CU79" i="26464"/>
  <c r="CV79" i="26464"/>
  <c r="A80" i="26464"/>
  <c r="B80" i="26464"/>
  <c r="C80" i="26464"/>
  <c r="D80" i="26464"/>
  <c r="E80" i="26464"/>
  <c r="F80" i="26464"/>
  <c r="G80" i="26464"/>
  <c r="H80" i="26464"/>
  <c r="I80" i="26464"/>
  <c r="J80" i="26464"/>
  <c r="K80" i="26464"/>
  <c r="L80" i="26464"/>
  <c r="M80" i="26464"/>
  <c r="N80" i="26464"/>
  <c r="O80" i="26464"/>
  <c r="P80" i="26464"/>
  <c r="Q80" i="26464"/>
  <c r="R80" i="26464"/>
  <c r="S80" i="26464"/>
  <c r="T80" i="26464"/>
  <c r="U80" i="26464"/>
  <c r="V80" i="26464"/>
  <c r="W80" i="26464"/>
  <c r="X80" i="26464"/>
  <c r="Y80" i="26464"/>
  <c r="Z80" i="26464"/>
  <c r="AA80" i="26464"/>
  <c r="AB80" i="26464"/>
  <c r="AC80" i="26464"/>
  <c r="AD80" i="26464"/>
  <c r="AE80" i="26464"/>
  <c r="AF80" i="26464"/>
  <c r="AG80" i="26464"/>
  <c r="AH80" i="26464"/>
  <c r="AI80" i="26464"/>
  <c r="AJ80" i="26464"/>
  <c r="AK80" i="26464"/>
  <c r="AL80" i="26464"/>
  <c r="AM80" i="26464"/>
  <c r="AN80" i="26464"/>
  <c r="AO80" i="26464"/>
  <c r="AP80" i="26464"/>
  <c r="AQ80" i="26464"/>
  <c r="AR80" i="26464"/>
  <c r="AS80" i="26464"/>
  <c r="AT80" i="26464"/>
  <c r="AU80" i="26464"/>
  <c r="AV80" i="26464"/>
  <c r="AW80" i="26464"/>
  <c r="AX80" i="26464"/>
  <c r="AY80" i="26464"/>
  <c r="AZ80" i="26464"/>
  <c r="BA80" i="26464"/>
  <c r="BB80" i="26464"/>
  <c r="BC80" i="26464"/>
  <c r="BD80" i="26464"/>
  <c r="BE80" i="26464"/>
  <c r="BF80" i="26464"/>
  <c r="BO80" i="26464"/>
  <c r="BP80" i="26464"/>
  <c r="BQ80" i="26464"/>
  <c r="BR80" i="26464"/>
  <c r="BS80" i="26464"/>
  <c r="BT80" i="26464"/>
  <c r="BU80" i="26464"/>
  <c r="BV80" i="26464"/>
  <c r="BW80" i="26464"/>
  <c r="BX80" i="26464"/>
  <c r="BY80" i="26464"/>
  <c r="BZ80" i="26464"/>
  <c r="CA80" i="26464"/>
  <c r="CB80" i="26464"/>
  <c r="CC80" i="26464"/>
  <c r="CD80" i="26464"/>
  <c r="CE80" i="26464"/>
  <c r="CF80" i="26464"/>
  <c r="CG80" i="26464"/>
  <c r="CH80" i="26464"/>
  <c r="CI80" i="26464"/>
  <c r="CJ80" i="26464"/>
  <c r="CQ80" i="26464"/>
  <c r="CR80" i="26464"/>
  <c r="CS80" i="26464"/>
  <c r="CT80" i="26464"/>
  <c r="CU80" i="26464"/>
  <c r="CV80" i="26464"/>
  <c r="A81" i="26464"/>
  <c r="B81" i="26464"/>
  <c r="C81" i="26464"/>
  <c r="D81" i="26464"/>
  <c r="E81" i="26464"/>
  <c r="F81" i="26464"/>
  <c r="G81" i="26464"/>
  <c r="H81" i="26464"/>
  <c r="I81" i="26464"/>
  <c r="J81" i="26464"/>
  <c r="K81" i="26464"/>
  <c r="L81" i="26464"/>
  <c r="M81" i="26464"/>
  <c r="N81" i="26464"/>
  <c r="O81" i="26464"/>
  <c r="P81" i="26464"/>
  <c r="Q81" i="26464"/>
  <c r="R81" i="26464"/>
  <c r="S81" i="26464"/>
  <c r="T81" i="26464"/>
  <c r="U81" i="26464"/>
  <c r="V81" i="26464"/>
  <c r="W81" i="26464"/>
  <c r="X81" i="26464"/>
  <c r="Y81" i="26464"/>
  <c r="Z81" i="26464"/>
  <c r="AA81" i="26464"/>
  <c r="AB81" i="26464"/>
  <c r="AC81" i="26464"/>
  <c r="AD81" i="26464"/>
  <c r="AE81" i="26464"/>
  <c r="AF81" i="26464"/>
  <c r="AG81" i="26464"/>
  <c r="AH81" i="26464"/>
  <c r="AI81" i="26464"/>
  <c r="AJ81" i="26464"/>
  <c r="AK81" i="26464"/>
  <c r="AL81" i="26464"/>
  <c r="AM81" i="26464"/>
  <c r="AN81" i="26464"/>
  <c r="AO81" i="26464"/>
  <c r="AP81" i="26464"/>
  <c r="AQ81" i="26464"/>
  <c r="AR81" i="26464"/>
  <c r="AS81" i="26464"/>
  <c r="AT81" i="26464"/>
  <c r="AU81" i="26464"/>
  <c r="AV81" i="26464"/>
  <c r="AW81" i="26464"/>
  <c r="AX81" i="26464"/>
  <c r="AY81" i="26464"/>
  <c r="AZ81" i="26464"/>
  <c r="BA81" i="26464"/>
  <c r="BB81" i="26464"/>
  <c r="BC81" i="26464"/>
  <c r="BD81" i="26464"/>
  <c r="BE81" i="26464"/>
  <c r="BF81" i="26464"/>
  <c r="BO81" i="26464"/>
  <c r="BP81" i="26464"/>
  <c r="BQ81" i="26464"/>
  <c r="BR81" i="26464"/>
  <c r="BS81" i="26464"/>
  <c r="BT81" i="26464"/>
  <c r="BU81" i="26464"/>
  <c r="BV81" i="26464"/>
  <c r="BW81" i="26464"/>
  <c r="BX81" i="26464"/>
  <c r="BY81" i="26464"/>
  <c r="BZ81" i="26464"/>
  <c r="CA81" i="26464"/>
  <c r="CB81" i="26464"/>
  <c r="CC81" i="26464"/>
  <c r="CD81" i="26464"/>
  <c r="CE81" i="26464"/>
  <c r="CF81" i="26464"/>
  <c r="CG81" i="26464"/>
  <c r="CH81" i="26464"/>
  <c r="CI81" i="26464"/>
  <c r="CJ81" i="26464"/>
  <c r="CQ81" i="26464"/>
  <c r="CR81" i="26464"/>
  <c r="CS81" i="26464"/>
  <c r="CT81" i="26464"/>
  <c r="CU81" i="26464"/>
  <c r="CV81" i="26464"/>
  <c r="A82" i="26464"/>
  <c r="B82" i="26464"/>
  <c r="C82" i="26464"/>
  <c r="D82" i="26464"/>
  <c r="E82" i="26464"/>
  <c r="F82" i="26464"/>
  <c r="G82" i="26464"/>
  <c r="H82" i="26464"/>
  <c r="I82" i="26464"/>
  <c r="J82" i="26464"/>
  <c r="K82" i="26464"/>
  <c r="L82" i="26464"/>
  <c r="M82" i="26464"/>
  <c r="N82" i="26464"/>
  <c r="O82" i="26464"/>
  <c r="P82" i="26464"/>
  <c r="Q82" i="26464"/>
  <c r="R82" i="26464"/>
  <c r="S82" i="26464"/>
  <c r="T82" i="26464"/>
  <c r="U82" i="26464"/>
  <c r="V82" i="26464"/>
  <c r="W82" i="26464"/>
  <c r="X82" i="26464"/>
  <c r="Y82" i="26464"/>
  <c r="Z82" i="26464"/>
  <c r="AA82" i="26464"/>
  <c r="AB82" i="26464"/>
  <c r="AC82" i="26464"/>
  <c r="AD82" i="26464"/>
  <c r="AE82" i="26464"/>
  <c r="AF82" i="26464"/>
  <c r="AG82" i="26464"/>
  <c r="AH82" i="26464"/>
  <c r="AI82" i="26464"/>
  <c r="AJ82" i="26464"/>
  <c r="AK82" i="26464"/>
  <c r="AL82" i="26464"/>
  <c r="AM82" i="26464"/>
  <c r="AN82" i="26464"/>
  <c r="AO82" i="26464"/>
  <c r="AP82" i="26464"/>
  <c r="AQ82" i="26464"/>
  <c r="AR82" i="26464"/>
  <c r="AS82" i="26464"/>
  <c r="AT82" i="26464"/>
  <c r="AU82" i="26464"/>
  <c r="AV82" i="26464"/>
  <c r="AW82" i="26464"/>
  <c r="AX82" i="26464"/>
  <c r="AY82" i="26464"/>
  <c r="AZ82" i="26464"/>
  <c r="BA82" i="26464"/>
  <c r="BB82" i="26464"/>
  <c r="BC82" i="26464"/>
  <c r="BD82" i="26464"/>
  <c r="BE82" i="26464"/>
  <c r="BF82" i="26464"/>
  <c r="BO82" i="26464"/>
  <c r="BP82" i="26464"/>
  <c r="BQ82" i="26464"/>
  <c r="BR82" i="26464"/>
  <c r="BS82" i="26464"/>
  <c r="BT82" i="26464"/>
  <c r="BU82" i="26464"/>
  <c r="BV82" i="26464"/>
  <c r="BW82" i="26464"/>
  <c r="BX82" i="26464"/>
  <c r="BY82" i="26464"/>
  <c r="BZ82" i="26464"/>
  <c r="CA82" i="26464"/>
  <c r="CB82" i="26464"/>
  <c r="CC82" i="26464"/>
  <c r="CD82" i="26464"/>
  <c r="CE82" i="26464"/>
  <c r="CF82" i="26464"/>
  <c r="CG82" i="26464"/>
  <c r="CH82" i="26464"/>
  <c r="CI82" i="26464"/>
  <c r="CJ82" i="26464"/>
  <c r="CQ82" i="26464"/>
  <c r="CR82" i="26464"/>
  <c r="CS82" i="26464"/>
  <c r="CT82" i="26464"/>
  <c r="CU82" i="26464"/>
  <c r="CV82" i="26464"/>
  <c r="A83" i="26464"/>
  <c r="B83" i="26464"/>
  <c r="C83" i="26464"/>
  <c r="D83" i="26464"/>
  <c r="E83" i="26464"/>
  <c r="F83" i="26464"/>
  <c r="G83" i="26464"/>
  <c r="H83" i="26464"/>
  <c r="I83" i="26464"/>
  <c r="J83" i="26464"/>
  <c r="K83" i="26464"/>
  <c r="L83" i="26464"/>
  <c r="M83" i="26464"/>
  <c r="N83" i="26464"/>
  <c r="O83" i="26464"/>
  <c r="P83" i="26464"/>
  <c r="Q83" i="26464"/>
  <c r="R83" i="26464"/>
  <c r="S83" i="26464"/>
  <c r="T83" i="26464"/>
  <c r="U83" i="26464"/>
  <c r="V83" i="26464"/>
  <c r="W83" i="26464"/>
  <c r="X83" i="26464"/>
  <c r="Y83" i="26464"/>
  <c r="Z83" i="26464"/>
  <c r="AA83" i="26464"/>
  <c r="AB83" i="26464"/>
  <c r="AC83" i="26464"/>
  <c r="AD83" i="26464"/>
  <c r="AE83" i="26464"/>
  <c r="AF83" i="26464"/>
  <c r="AG83" i="26464"/>
  <c r="AH83" i="26464"/>
  <c r="AI83" i="26464"/>
  <c r="AJ83" i="26464"/>
  <c r="AK83" i="26464"/>
  <c r="AL83" i="26464"/>
  <c r="AM83" i="26464"/>
  <c r="AN83" i="26464"/>
  <c r="AO83" i="26464"/>
  <c r="AP83" i="26464"/>
  <c r="AQ83" i="26464"/>
  <c r="AR83" i="26464"/>
  <c r="AS83" i="26464"/>
  <c r="AT83" i="26464"/>
  <c r="AU83" i="26464"/>
  <c r="AV83" i="26464"/>
  <c r="AW83" i="26464"/>
  <c r="AX83" i="26464"/>
  <c r="AY83" i="26464"/>
  <c r="AZ83" i="26464"/>
  <c r="BA83" i="26464"/>
  <c r="BB83" i="26464"/>
  <c r="BC83" i="26464"/>
  <c r="BD83" i="26464"/>
  <c r="BE83" i="26464"/>
  <c r="BF83" i="26464"/>
  <c r="BO83" i="26464"/>
  <c r="BP83" i="26464"/>
  <c r="BQ83" i="26464"/>
  <c r="BR83" i="26464"/>
  <c r="BS83" i="26464"/>
  <c r="BT83" i="26464"/>
  <c r="BU83" i="26464"/>
  <c r="BV83" i="26464"/>
  <c r="BW83" i="26464"/>
  <c r="BX83" i="26464"/>
  <c r="BY83" i="26464"/>
  <c r="BZ83" i="26464"/>
  <c r="CA83" i="26464"/>
  <c r="CB83" i="26464"/>
  <c r="CC83" i="26464"/>
  <c r="CD83" i="26464"/>
  <c r="CE83" i="26464"/>
  <c r="CF83" i="26464"/>
  <c r="CG83" i="26464"/>
  <c r="CH83" i="26464"/>
  <c r="CI83" i="26464"/>
  <c r="CJ83" i="26464"/>
  <c r="CQ83" i="26464"/>
  <c r="CR83" i="26464"/>
  <c r="CS83" i="26464"/>
  <c r="CT83" i="26464"/>
  <c r="CU83" i="26464"/>
  <c r="CV83" i="26464"/>
  <c r="A84" i="26464"/>
  <c r="B84" i="26464"/>
  <c r="C84" i="26464"/>
  <c r="D84" i="26464"/>
  <c r="E84" i="26464"/>
  <c r="F84" i="26464"/>
  <c r="G84" i="26464"/>
  <c r="H84" i="26464"/>
  <c r="I84" i="26464"/>
  <c r="J84" i="26464"/>
  <c r="K84" i="26464"/>
  <c r="L84" i="26464"/>
  <c r="M84" i="26464"/>
  <c r="N84" i="26464"/>
  <c r="O84" i="26464"/>
  <c r="P84" i="26464"/>
  <c r="Q84" i="26464"/>
  <c r="R84" i="26464"/>
  <c r="S84" i="26464"/>
  <c r="T84" i="26464"/>
  <c r="U84" i="26464"/>
  <c r="V84" i="26464"/>
  <c r="W84" i="26464"/>
  <c r="X84" i="26464"/>
  <c r="Y84" i="26464"/>
  <c r="Z84" i="26464"/>
  <c r="AA84" i="26464"/>
  <c r="AB84" i="26464"/>
  <c r="AC84" i="26464"/>
  <c r="AD84" i="26464"/>
  <c r="AE84" i="26464"/>
  <c r="AF84" i="26464"/>
  <c r="AG84" i="26464"/>
  <c r="AH84" i="26464"/>
  <c r="AI84" i="26464"/>
  <c r="AJ84" i="26464"/>
  <c r="AK84" i="26464"/>
  <c r="AL84" i="26464"/>
  <c r="AM84" i="26464"/>
  <c r="AN84" i="26464"/>
  <c r="AO84" i="26464"/>
  <c r="AP84" i="26464"/>
  <c r="AQ84" i="26464"/>
  <c r="AR84" i="26464"/>
  <c r="AS84" i="26464"/>
  <c r="AT84" i="26464"/>
  <c r="AU84" i="26464"/>
  <c r="AV84" i="26464"/>
  <c r="AW84" i="26464"/>
  <c r="AX84" i="26464"/>
  <c r="AY84" i="26464"/>
  <c r="AZ84" i="26464"/>
  <c r="BA84" i="26464"/>
  <c r="BB84" i="26464"/>
  <c r="BC84" i="26464"/>
  <c r="BD84" i="26464"/>
  <c r="BE84" i="26464"/>
  <c r="BF84" i="26464"/>
  <c r="BO84" i="26464"/>
  <c r="BP84" i="26464"/>
  <c r="BQ84" i="26464"/>
  <c r="BR84" i="26464"/>
  <c r="BS84" i="26464"/>
  <c r="BT84" i="26464"/>
  <c r="BU84" i="26464"/>
  <c r="BV84" i="26464"/>
  <c r="BW84" i="26464"/>
  <c r="BX84" i="26464"/>
  <c r="BY84" i="26464"/>
  <c r="BZ84" i="26464"/>
  <c r="CA84" i="26464"/>
  <c r="CB84" i="26464"/>
  <c r="CC84" i="26464"/>
  <c r="CD84" i="26464"/>
  <c r="CE84" i="26464"/>
  <c r="CF84" i="26464"/>
  <c r="CG84" i="26464"/>
  <c r="CH84" i="26464"/>
  <c r="CI84" i="26464"/>
  <c r="CJ84" i="26464"/>
  <c r="CQ84" i="26464"/>
  <c r="CR84" i="26464"/>
  <c r="CS84" i="26464"/>
  <c r="CT84" i="26464"/>
  <c r="CU84" i="26464"/>
  <c r="CV84" i="26464"/>
  <c r="A85" i="26464"/>
  <c r="B85" i="26464"/>
  <c r="C85" i="26464"/>
  <c r="D85" i="26464"/>
  <c r="E85" i="26464"/>
  <c r="F85" i="26464"/>
  <c r="G85" i="26464"/>
  <c r="H85" i="26464"/>
  <c r="I85" i="26464"/>
  <c r="J85" i="26464"/>
  <c r="K85" i="26464"/>
  <c r="L85" i="26464"/>
  <c r="M85" i="26464"/>
  <c r="N85" i="26464"/>
  <c r="O85" i="26464"/>
  <c r="P85" i="26464"/>
  <c r="Q85" i="26464"/>
  <c r="R85" i="26464"/>
  <c r="S85" i="26464"/>
  <c r="T85" i="26464"/>
  <c r="U85" i="26464"/>
  <c r="V85" i="26464"/>
  <c r="W85" i="26464"/>
  <c r="X85" i="26464"/>
  <c r="Y85" i="26464"/>
  <c r="Z85" i="26464"/>
  <c r="AA85" i="26464"/>
  <c r="AB85" i="26464"/>
  <c r="AC85" i="26464"/>
  <c r="AD85" i="26464"/>
  <c r="AE85" i="26464"/>
  <c r="AF85" i="26464"/>
  <c r="AG85" i="26464"/>
  <c r="AH85" i="26464"/>
  <c r="AI85" i="26464"/>
  <c r="AJ85" i="26464"/>
  <c r="AK85" i="26464"/>
  <c r="AL85" i="26464"/>
  <c r="AM85" i="26464"/>
  <c r="AN85" i="26464"/>
  <c r="AO85" i="26464"/>
  <c r="AP85" i="26464"/>
  <c r="AQ85" i="26464"/>
  <c r="AR85" i="26464"/>
  <c r="AS85" i="26464"/>
  <c r="AT85" i="26464"/>
  <c r="AU85" i="26464"/>
  <c r="AV85" i="26464"/>
  <c r="AW85" i="26464"/>
  <c r="AX85" i="26464"/>
  <c r="AY85" i="26464"/>
  <c r="AZ85" i="26464"/>
  <c r="BA85" i="26464"/>
  <c r="BB85" i="26464"/>
  <c r="BC85" i="26464"/>
  <c r="BD85" i="26464"/>
  <c r="BE85" i="26464"/>
  <c r="BF85" i="26464"/>
  <c r="BO85" i="26464"/>
  <c r="BP85" i="26464"/>
  <c r="BQ85" i="26464"/>
  <c r="BR85" i="26464"/>
  <c r="BS85" i="26464"/>
  <c r="BT85" i="26464"/>
  <c r="BU85" i="26464"/>
  <c r="BV85" i="26464"/>
  <c r="BW85" i="26464"/>
  <c r="BX85" i="26464"/>
  <c r="BY85" i="26464"/>
  <c r="BZ85" i="26464"/>
  <c r="CA85" i="26464"/>
  <c r="CB85" i="26464"/>
  <c r="CC85" i="26464"/>
  <c r="CD85" i="26464"/>
  <c r="CE85" i="26464"/>
  <c r="CF85" i="26464"/>
  <c r="CG85" i="26464"/>
  <c r="CH85" i="26464"/>
  <c r="CI85" i="26464"/>
  <c r="CJ85" i="26464"/>
  <c r="CQ85" i="26464"/>
  <c r="CR85" i="26464"/>
  <c r="CS85" i="26464"/>
  <c r="CT85" i="26464"/>
  <c r="CU85" i="26464"/>
  <c r="CV85" i="26464"/>
  <c r="A86" i="26464"/>
  <c r="B86" i="26464"/>
  <c r="C86" i="26464"/>
  <c r="D86" i="26464"/>
  <c r="E86" i="26464"/>
  <c r="F86" i="26464"/>
  <c r="G86" i="26464"/>
  <c r="H86" i="26464"/>
  <c r="I86" i="26464"/>
  <c r="J86" i="26464"/>
  <c r="K86" i="26464"/>
  <c r="L86" i="26464"/>
  <c r="M86" i="26464"/>
  <c r="N86" i="26464"/>
  <c r="O86" i="26464"/>
  <c r="P86" i="26464"/>
  <c r="Q86" i="26464"/>
  <c r="R86" i="26464"/>
  <c r="S86" i="26464"/>
  <c r="T86" i="26464"/>
  <c r="U86" i="26464"/>
  <c r="V86" i="26464"/>
  <c r="W86" i="26464"/>
  <c r="X86" i="26464"/>
  <c r="Y86" i="26464"/>
  <c r="Z86" i="26464"/>
  <c r="AA86" i="26464"/>
  <c r="AB86" i="26464"/>
  <c r="AC86" i="26464"/>
  <c r="AD86" i="26464"/>
  <c r="AE86" i="26464"/>
  <c r="AF86" i="26464"/>
  <c r="AG86" i="26464"/>
  <c r="AH86" i="26464"/>
  <c r="AI86" i="26464"/>
  <c r="AJ86" i="26464"/>
  <c r="AK86" i="26464"/>
  <c r="AL86" i="26464"/>
  <c r="AM86" i="26464"/>
  <c r="AN86" i="26464"/>
  <c r="AO86" i="26464"/>
  <c r="AP86" i="26464"/>
  <c r="AQ86" i="26464"/>
  <c r="AR86" i="26464"/>
  <c r="AS86" i="26464"/>
  <c r="AT86" i="26464"/>
  <c r="AU86" i="26464"/>
  <c r="AV86" i="26464"/>
  <c r="AW86" i="26464"/>
  <c r="AX86" i="26464"/>
  <c r="AY86" i="26464"/>
  <c r="AZ86" i="26464"/>
  <c r="BA86" i="26464"/>
  <c r="BB86" i="26464"/>
  <c r="BC86" i="26464"/>
  <c r="BD86" i="26464"/>
  <c r="BE86" i="26464"/>
  <c r="BF86" i="26464"/>
  <c r="BO86" i="26464"/>
  <c r="BP86" i="26464"/>
  <c r="BQ86" i="26464"/>
  <c r="BR86" i="26464"/>
  <c r="BS86" i="26464"/>
  <c r="BT86" i="26464"/>
  <c r="BU86" i="26464"/>
  <c r="BV86" i="26464"/>
  <c r="BW86" i="26464"/>
  <c r="BX86" i="26464"/>
  <c r="BY86" i="26464"/>
  <c r="BZ86" i="26464"/>
  <c r="CA86" i="26464"/>
  <c r="CB86" i="26464"/>
  <c r="CC86" i="26464"/>
  <c r="CD86" i="26464"/>
  <c r="CE86" i="26464"/>
  <c r="CF86" i="26464"/>
  <c r="CG86" i="26464"/>
  <c r="CH86" i="26464"/>
  <c r="CI86" i="26464"/>
  <c r="CJ86" i="26464"/>
  <c r="CQ86" i="26464"/>
  <c r="CR86" i="26464"/>
  <c r="CS86" i="26464"/>
  <c r="CT86" i="26464"/>
  <c r="CU86" i="26464"/>
  <c r="CV86" i="26464"/>
  <c r="A87" i="26464"/>
  <c r="B87" i="26464"/>
  <c r="C87" i="26464"/>
  <c r="D87" i="26464"/>
  <c r="E87" i="26464"/>
  <c r="F87" i="26464"/>
  <c r="G87" i="26464"/>
  <c r="H87" i="26464"/>
  <c r="I87" i="26464"/>
  <c r="J87" i="26464"/>
  <c r="K87" i="26464"/>
  <c r="L87" i="26464"/>
  <c r="M87" i="26464"/>
  <c r="N87" i="26464"/>
  <c r="O87" i="26464"/>
  <c r="P87" i="26464"/>
  <c r="Q87" i="26464"/>
  <c r="R87" i="26464"/>
  <c r="S87" i="26464"/>
  <c r="T87" i="26464"/>
  <c r="U87" i="26464"/>
  <c r="V87" i="26464"/>
  <c r="W87" i="26464"/>
  <c r="X87" i="26464"/>
  <c r="Y87" i="26464"/>
  <c r="Z87" i="26464"/>
  <c r="AA87" i="26464"/>
  <c r="AB87" i="26464"/>
  <c r="AC87" i="26464"/>
  <c r="AD87" i="26464"/>
  <c r="AE87" i="26464"/>
  <c r="AF87" i="26464"/>
  <c r="AG87" i="26464"/>
  <c r="AH87" i="26464"/>
  <c r="AI87" i="26464"/>
  <c r="AJ87" i="26464"/>
  <c r="AK87" i="26464"/>
  <c r="AL87" i="26464"/>
  <c r="AM87" i="26464"/>
  <c r="AN87" i="26464"/>
  <c r="AO87" i="26464"/>
  <c r="AP87" i="26464"/>
  <c r="AQ87" i="26464"/>
  <c r="AR87" i="26464"/>
  <c r="AS87" i="26464"/>
  <c r="AT87" i="26464"/>
  <c r="AU87" i="26464"/>
  <c r="AV87" i="26464"/>
  <c r="AW87" i="26464"/>
  <c r="AX87" i="26464"/>
  <c r="AY87" i="26464"/>
  <c r="AZ87" i="26464"/>
  <c r="BA87" i="26464"/>
  <c r="BB87" i="26464"/>
  <c r="BC87" i="26464"/>
  <c r="BD87" i="26464"/>
  <c r="BE87" i="26464"/>
  <c r="BF87" i="26464"/>
  <c r="BO87" i="26464"/>
  <c r="BP87" i="26464"/>
  <c r="BQ87" i="26464"/>
  <c r="BR87" i="26464"/>
  <c r="BS87" i="26464"/>
  <c r="BT87" i="26464"/>
  <c r="BU87" i="26464"/>
  <c r="BV87" i="26464"/>
  <c r="BW87" i="26464"/>
  <c r="BX87" i="26464"/>
  <c r="BY87" i="26464"/>
  <c r="BZ87" i="26464"/>
  <c r="CA87" i="26464"/>
  <c r="CB87" i="26464"/>
  <c r="CC87" i="26464"/>
  <c r="CD87" i="26464"/>
  <c r="CE87" i="26464"/>
  <c r="CF87" i="26464"/>
  <c r="CG87" i="26464"/>
  <c r="CH87" i="26464"/>
  <c r="CI87" i="26464"/>
  <c r="CJ87" i="26464"/>
  <c r="CQ87" i="26464"/>
  <c r="CR87" i="26464"/>
  <c r="CS87" i="26464"/>
  <c r="CT87" i="26464"/>
  <c r="CU87" i="26464"/>
  <c r="CV87" i="26464"/>
  <c r="A88" i="26464"/>
  <c r="B88" i="26464"/>
  <c r="C88" i="26464"/>
  <c r="D88" i="26464"/>
  <c r="E88" i="26464"/>
  <c r="F88" i="26464"/>
  <c r="G88" i="26464"/>
  <c r="H88" i="26464"/>
  <c r="I88" i="26464"/>
  <c r="J88" i="26464"/>
  <c r="K88" i="26464"/>
  <c r="L88" i="26464"/>
  <c r="M88" i="26464"/>
  <c r="N88" i="26464"/>
  <c r="O88" i="26464"/>
  <c r="P88" i="26464"/>
  <c r="Q88" i="26464"/>
  <c r="R88" i="26464"/>
  <c r="S88" i="26464"/>
  <c r="T88" i="26464"/>
  <c r="U88" i="26464"/>
  <c r="V88" i="26464"/>
  <c r="W88" i="26464"/>
  <c r="X88" i="26464"/>
  <c r="Y88" i="26464"/>
  <c r="Z88" i="26464"/>
  <c r="AA88" i="26464"/>
  <c r="AB88" i="26464"/>
  <c r="AC88" i="26464"/>
  <c r="AD88" i="26464"/>
  <c r="AE88" i="26464"/>
  <c r="AF88" i="26464"/>
  <c r="AG88" i="26464"/>
  <c r="AH88" i="26464"/>
  <c r="AI88" i="26464"/>
  <c r="AJ88" i="26464"/>
  <c r="AK88" i="26464"/>
  <c r="AL88" i="26464"/>
  <c r="AM88" i="26464"/>
  <c r="AN88" i="26464"/>
  <c r="AO88" i="26464"/>
  <c r="AP88" i="26464"/>
  <c r="AQ88" i="26464"/>
  <c r="AR88" i="26464"/>
  <c r="AS88" i="26464"/>
  <c r="AT88" i="26464"/>
  <c r="AU88" i="26464"/>
  <c r="AV88" i="26464"/>
  <c r="AW88" i="26464"/>
  <c r="AX88" i="26464"/>
  <c r="AY88" i="26464"/>
  <c r="AZ88" i="26464"/>
  <c r="BA88" i="26464"/>
  <c r="BB88" i="26464"/>
  <c r="BC88" i="26464"/>
  <c r="BD88" i="26464"/>
  <c r="BE88" i="26464"/>
  <c r="BF88" i="26464"/>
  <c r="BO88" i="26464"/>
  <c r="BP88" i="26464"/>
  <c r="BQ88" i="26464"/>
  <c r="BR88" i="26464"/>
  <c r="BS88" i="26464"/>
  <c r="BT88" i="26464"/>
  <c r="BU88" i="26464"/>
  <c r="BV88" i="26464"/>
  <c r="BW88" i="26464"/>
  <c r="BX88" i="26464"/>
  <c r="BY88" i="26464"/>
  <c r="BZ88" i="26464"/>
  <c r="CA88" i="26464"/>
  <c r="CB88" i="26464"/>
  <c r="CC88" i="26464"/>
  <c r="CD88" i="26464"/>
  <c r="CE88" i="26464"/>
  <c r="CF88" i="26464"/>
  <c r="CG88" i="26464"/>
  <c r="CH88" i="26464"/>
  <c r="CI88" i="26464"/>
  <c r="CJ88" i="26464"/>
  <c r="CQ88" i="26464"/>
  <c r="CR88" i="26464"/>
  <c r="CS88" i="26464"/>
  <c r="CT88" i="26464"/>
  <c r="CU88" i="26464"/>
  <c r="CV88" i="26464"/>
  <c r="A89" i="26464"/>
  <c r="B89" i="26464"/>
  <c r="C89" i="26464"/>
  <c r="D89" i="26464"/>
  <c r="E89" i="26464"/>
  <c r="F89" i="26464"/>
  <c r="G89" i="26464"/>
  <c r="H89" i="26464"/>
  <c r="I89" i="26464"/>
  <c r="J89" i="26464"/>
  <c r="K89" i="26464"/>
  <c r="L89" i="26464"/>
  <c r="M89" i="26464"/>
  <c r="N89" i="26464"/>
  <c r="O89" i="26464"/>
  <c r="P89" i="26464"/>
  <c r="Q89" i="26464"/>
  <c r="R89" i="26464"/>
  <c r="S89" i="26464"/>
  <c r="T89" i="26464"/>
  <c r="U89" i="26464"/>
  <c r="V89" i="26464"/>
  <c r="W89" i="26464"/>
  <c r="X89" i="26464"/>
  <c r="Y89" i="26464"/>
  <c r="Z89" i="26464"/>
  <c r="AA89" i="26464"/>
  <c r="AB89" i="26464"/>
  <c r="AC89" i="26464"/>
  <c r="AD89" i="26464"/>
  <c r="AE89" i="26464"/>
  <c r="AF89" i="26464"/>
  <c r="AG89" i="26464"/>
  <c r="AH89" i="26464"/>
  <c r="AI89" i="26464"/>
  <c r="AJ89" i="26464"/>
  <c r="AK89" i="26464"/>
  <c r="AL89" i="26464"/>
  <c r="AM89" i="26464"/>
  <c r="AN89" i="26464"/>
  <c r="AO89" i="26464"/>
  <c r="AP89" i="26464"/>
  <c r="AQ89" i="26464"/>
  <c r="AR89" i="26464"/>
  <c r="AS89" i="26464"/>
  <c r="AT89" i="26464"/>
  <c r="AU89" i="26464"/>
  <c r="AV89" i="26464"/>
  <c r="AW89" i="26464"/>
  <c r="AX89" i="26464"/>
  <c r="AY89" i="26464"/>
  <c r="AZ89" i="26464"/>
  <c r="BA89" i="26464"/>
  <c r="BB89" i="26464"/>
  <c r="BC89" i="26464"/>
  <c r="BD89" i="26464"/>
  <c r="BE89" i="26464"/>
  <c r="BF89" i="26464"/>
  <c r="BO89" i="26464"/>
  <c r="BP89" i="26464"/>
  <c r="BQ89" i="26464"/>
  <c r="BR89" i="26464"/>
  <c r="BS89" i="26464"/>
  <c r="BT89" i="26464"/>
  <c r="BU89" i="26464"/>
  <c r="BV89" i="26464"/>
  <c r="BW89" i="26464"/>
  <c r="BX89" i="26464"/>
  <c r="BY89" i="26464"/>
  <c r="BZ89" i="26464"/>
  <c r="CA89" i="26464"/>
  <c r="CB89" i="26464"/>
  <c r="CC89" i="26464"/>
  <c r="CD89" i="26464"/>
  <c r="CE89" i="26464"/>
  <c r="CF89" i="26464"/>
  <c r="CG89" i="26464"/>
  <c r="CH89" i="26464"/>
  <c r="CI89" i="26464"/>
  <c r="CJ89" i="26464"/>
  <c r="CQ89" i="26464"/>
  <c r="CR89" i="26464"/>
  <c r="CS89" i="26464"/>
  <c r="CT89" i="26464"/>
  <c r="CU89" i="26464"/>
  <c r="CV89" i="26464"/>
  <c r="A90" i="26464"/>
  <c r="B90" i="26464"/>
  <c r="C90" i="26464"/>
  <c r="D90" i="26464"/>
  <c r="E90" i="26464"/>
  <c r="F90" i="26464"/>
  <c r="G90" i="26464"/>
  <c r="H90" i="26464"/>
  <c r="I90" i="26464"/>
  <c r="J90" i="26464"/>
  <c r="K90" i="26464"/>
  <c r="L90" i="26464"/>
  <c r="M90" i="26464"/>
  <c r="N90" i="26464"/>
  <c r="O90" i="26464"/>
  <c r="P90" i="26464"/>
  <c r="Q90" i="26464"/>
  <c r="R90" i="26464"/>
  <c r="S90" i="26464"/>
  <c r="T90" i="26464"/>
  <c r="U90" i="26464"/>
  <c r="V90" i="26464"/>
  <c r="W90" i="26464"/>
  <c r="X90" i="26464"/>
  <c r="Y90" i="26464"/>
  <c r="Z90" i="26464"/>
  <c r="AA90" i="26464"/>
  <c r="AB90" i="26464"/>
  <c r="AC90" i="26464"/>
  <c r="AD90" i="26464"/>
  <c r="AE90" i="26464"/>
  <c r="AF90" i="26464"/>
  <c r="AG90" i="26464"/>
  <c r="AH90" i="26464"/>
  <c r="AI90" i="26464"/>
  <c r="AJ90" i="26464"/>
  <c r="AK90" i="26464"/>
  <c r="AL90" i="26464"/>
  <c r="AM90" i="26464"/>
  <c r="AN90" i="26464"/>
  <c r="AO90" i="26464"/>
  <c r="AP90" i="26464"/>
  <c r="AQ90" i="26464"/>
  <c r="AR90" i="26464"/>
  <c r="AS90" i="26464"/>
  <c r="AT90" i="26464"/>
  <c r="AU90" i="26464"/>
  <c r="AV90" i="26464"/>
  <c r="AW90" i="26464"/>
  <c r="AX90" i="26464"/>
  <c r="AY90" i="26464"/>
  <c r="AZ90" i="26464"/>
  <c r="BA90" i="26464"/>
  <c r="BB90" i="26464"/>
  <c r="BC90" i="26464"/>
  <c r="BD90" i="26464"/>
  <c r="BE90" i="26464"/>
  <c r="BF90" i="26464"/>
  <c r="BO90" i="26464"/>
  <c r="BP90" i="26464"/>
  <c r="BQ90" i="26464"/>
  <c r="BR90" i="26464"/>
  <c r="BS90" i="26464"/>
  <c r="BT90" i="26464"/>
  <c r="BU90" i="26464"/>
  <c r="BV90" i="26464"/>
  <c r="BW90" i="26464"/>
  <c r="BX90" i="26464"/>
  <c r="BY90" i="26464"/>
  <c r="BZ90" i="26464"/>
  <c r="CA90" i="26464"/>
  <c r="CB90" i="26464"/>
  <c r="CC90" i="26464"/>
  <c r="CD90" i="26464"/>
  <c r="CE90" i="26464"/>
  <c r="CF90" i="26464"/>
  <c r="CG90" i="26464"/>
  <c r="CH90" i="26464"/>
  <c r="CI90" i="26464"/>
  <c r="CJ90" i="26464"/>
  <c r="CQ90" i="26464"/>
  <c r="CR90" i="26464"/>
  <c r="CS90" i="26464"/>
  <c r="CT90" i="26464"/>
  <c r="CU90" i="26464"/>
  <c r="CV90" i="26464"/>
  <c r="A91" i="26464"/>
  <c r="B91" i="26464"/>
  <c r="C91" i="26464"/>
  <c r="D91" i="26464"/>
  <c r="E91" i="26464"/>
  <c r="F91" i="26464"/>
  <c r="G91" i="26464"/>
  <c r="H91" i="26464"/>
  <c r="I91" i="26464"/>
  <c r="J91" i="26464"/>
  <c r="K91" i="26464"/>
  <c r="L91" i="26464"/>
  <c r="M91" i="26464"/>
  <c r="N91" i="26464"/>
  <c r="O91" i="26464"/>
  <c r="P91" i="26464"/>
  <c r="Q91" i="26464"/>
  <c r="R91" i="26464"/>
  <c r="S91" i="26464"/>
  <c r="T91" i="26464"/>
  <c r="U91" i="26464"/>
  <c r="V91" i="26464"/>
  <c r="W91" i="26464"/>
  <c r="X91" i="26464"/>
  <c r="Y91" i="26464"/>
  <c r="Z91" i="26464"/>
  <c r="AA91" i="26464"/>
  <c r="AB91" i="26464"/>
  <c r="AC91" i="26464"/>
  <c r="AD91" i="26464"/>
  <c r="AE91" i="26464"/>
  <c r="AF91" i="26464"/>
  <c r="AG91" i="26464"/>
  <c r="AH91" i="26464"/>
  <c r="AI91" i="26464"/>
  <c r="AJ91" i="26464"/>
  <c r="AK91" i="26464"/>
  <c r="AL91" i="26464"/>
  <c r="AM91" i="26464"/>
  <c r="AN91" i="26464"/>
  <c r="AO91" i="26464"/>
  <c r="AP91" i="26464"/>
  <c r="AQ91" i="26464"/>
  <c r="AR91" i="26464"/>
  <c r="AS91" i="26464"/>
  <c r="AT91" i="26464"/>
  <c r="AU91" i="26464"/>
  <c r="AV91" i="26464"/>
  <c r="AW91" i="26464"/>
  <c r="AX91" i="26464"/>
  <c r="AY91" i="26464"/>
  <c r="AZ91" i="26464"/>
  <c r="BA91" i="26464"/>
  <c r="BB91" i="26464"/>
  <c r="BC91" i="26464"/>
  <c r="BD91" i="26464"/>
  <c r="BE91" i="26464"/>
  <c r="BF91" i="26464"/>
  <c r="BO91" i="26464"/>
  <c r="BP91" i="26464"/>
  <c r="BQ91" i="26464"/>
  <c r="BR91" i="26464"/>
  <c r="BS91" i="26464"/>
  <c r="BT91" i="26464"/>
  <c r="BU91" i="26464"/>
  <c r="BV91" i="26464"/>
  <c r="BW91" i="26464"/>
  <c r="BX91" i="26464"/>
  <c r="BY91" i="26464"/>
  <c r="BZ91" i="26464"/>
  <c r="CA91" i="26464"/>
  <c r="CB91" i="26464"/>
  <c r="CC91" i="26464"/>
  <c r="CD91" i="26464"/>
  <c r="CE91" i="26464"/>
  <c r="CF91" i="26464"/>
  <c r="CG91" i="26464"/>
  <c r="CH91" i="26464"/>
  <c r="CI91" i="26464"/>
  <c r="CJ91" i="26464"/>
  <c r="CQ91" i="26464"/>
  <c r="CR91" i="26464"/>
  <c r="CS91" i="26464"/>
  <c r="CT91" i="26464"/>
  <c r="CU91" i="26464"/>
  <c r="CV91" i="26464"/>
  <c r="A92" i="26464"/>
  <c r="B92" i="26464"/>
  <c r="C92" i="26464"/>
  <c r="D92" i="26464"/>
  <c r="E92" i="26464"/>
  <c r="F92" i="26464"/>
  <c r="G92" i="26464"/>
  <c r="H92" i="26464"/>
  <c r="I92" i="26464"/>
  <c r="J92" i="26464"/>
  <c r="K92" i="26464"/>
  <c r="L92" i="26464"/>
  <c r="M92" i="26464"/>
  <c r="N92" i="26464"/>
  <c r="O92" i="26464"/>
  <c r="P92" i="26464"/>
  <c r="Q92" i="26464"/>
  <c r="R92" i="26464"/>
  <c r="S92" i="26464"/>
  <c r="T92" i="26464"/>
  <c r="U92" i="26464"/>
  <c r="V92" i="26464"/>
  <c r="W92" i="26464"/>
  <c r="X92" i="26464"/>
  <c r="Y92" i="26464"/>
  <c r="Z92" i="26464"/>
  <c r="AA92" i="26464"/>
  <c r="AB92" i="26464"/>
  <c r="AC92" i="26464"/>
  <c r="AD92" i="26464"/>
  <c r="AE92" i="26464"/>
  <c r="AF92" i="26464"/>
  <c r="AG92" i="26464"/>
  <c r="AH92" i="26464"/>
  <c r="AI92" i="26464"/>
  <c r="AJ92" i="26464"/>
  <c r="AK92" i="26464"/>
  <c r="AL92" i="26464"/>
  <c r="AM92" i="26464"/>
  <c r="AN92" i="26464"/>
  <c r="AO92" i="26464"/>
  <c r="AP92" i="26464"/>
  <c r="AQ92" i="26464"/>
  <c r="AR92" i="26464"/>
  <c r="AS92" i="26464"/>
  <c r="AT92" i="26464"/>
  <c r="AU92" i="26464"/>
  <c r="AV92" i="26464"/>
  <c r="AW92" i="26464"/>
  <c r="AX92" i="26464"/>
  <c r="AY92" i="26464"/>
  <c r="AZ92" i="26464"/>
  <c r="BA92" i="26464"/>
  <c r="BB92" i="26464"/>
  <c r="BC92" i="26464"/>
  <c r="BD92" i="26464"/>
  <c r="BE92" i="26464"/>
  <c r="BF92" i="26464"/>
  <c r="BO92" i="26464"/>
  <c r="BP92" i="26464"/>
  <c r="BQ92" i="26464"/>
  <c r="BR92" i="26464"/>
  <c r="BS92" i="26464"/>
  <c r="BT92" i="26464"/>
  <c r="BU92" i="26464"/>
  <c r="BV92" i="26464"/>
  <c r="BW92" i="26464"/>
  <c r="BX92" i="26464"/>
  <c r="BY92" i="26464"/>
  <c r="BZ92" i="26464"/>
  <c r="CA92" i="26464"/>
  <c r="CB92" i="26464"/>
  <c r="CC92" i="26464"/>
  <c r="CD92" i="26464"/>
  <c r="CE92" i="26464"/>
  <c r="CF92" i="26464"/>
  <c r="CG92" i="26464"/>
  <c r="CH92" i="26464"/>
  <c r="CI92" i="26464"/>
  <c r="CJ92" i="26464"/>
  <c r="CQ92" i="26464"/>
  <c r="CR92" i="26464"/>
  <c r="CS92" i="26464"/>
  <c r="CT92" i="26464"/>
  <c r="CU92" i="26464"/>
  <c r="CV92" i="26464"/>
  <c r="A93" i="26464"/>
  <c r="B93" i="26464"/>
  <c r="C93" i="26464"/>
  <c r="D93" i="26464"/>
  <c r="E93" i="26464"/>
  <c r="F93" i="26464"/>
  <c r="G93" i="26464"/>
  <c r="H93" i="26464"/>
  <c r="I93" i="26464"/>
  <c r="J93" i="26464"/>
  <c r="K93" i="26464"/>
  <c r="L93" i="26464"/>
  <c r="M93" i="26464"/>
  <c r="N93" i="26464"/>
  <c r="O93" i="26464"/>
  <c r="P93" i="26464"/>
  <c r="Q93" i="26464"/>
  <c r="R93" i="26464"/>
  <c r="S93" i="26464"/>
  <c r="T93" i="26464"/>
  <c r="U93" i="26464"/>
  <c r="V93" i="26464"/>
  <c r="W93" i="26464"/>
  <c r="X93" i="26464"/>
  <c r="Y93" i="26464"/>
  <c r="Z93" i="26464"/>
  <c r="AA93" i="26464"/>
  <c r="AB93" i="26464"/>
  <c r="AC93" i="26464"/>
  <c r="AD93" i="26464"/>
  <c r="AE93" i="26464"/>
  <c r="AF93" i="26464"/>
  <c r="AG93" i="26464"/>
  <c r="AH93" i="26464"/>
  <c r="AI93" i="26464"/>
  <c r="AJ93" i="26464"/>
  <c r="AK93" i="26464"/>
  <c r="AL93" i="26464"/>
  <c r="AM93" i="26464"/>
  <c r="AN93" i="26464"/>
  <c r="AO93" i="26464"/>
  <c r="AP93" i="26464"/>
  <c r="AQ93" i="26464"/>
  <c r="AR93" i="26464"/>
  <c r="AS93" i="26464"/>
  <c r="AT93" i="26464"/>
  <c r="AU93" i="26464"/>
  <c r="AV93" i="26464"/>
  <c r="AW93" i="26464"/>
  <c r="AX93" i="26464"/>
  <c r="AY93" i="26464"/>
  <c r="AZ93" i="26464"/>
  <c r="BA93" i="26464"/>
  <c r="BB93" i="26464"/>
  <c r="BC93" i="26464"/>
  <c r="BD93" i="26464"/>
  <c r="BE93" i="26464"/>
  <c r="BF93" i="26464"/>
  <c r="BO93" i="26464"/>
  <c r="BP93" i="26464"/>
  <c r="BQ93" i="26464"/>
  <c r="BR93" i="26464"/>
  <c r="BS93" i="26464"/>
  <c r="BT93" i="26464"/>
  <c r="BU93" i="26464"/>
  <c r="BV93" i="26464"/>
  <c r="BW93" i="26464"/>
  <c r="BX93" i="26464"/>
  <c r="BY93" i="26464"/>
  <c r="BZ93" i="26464"/>
  <c r="CA93" i="26464"/>
  <c r="CB93" i="26464"/>
  <c r="CC93" i="26464"/>
  <c r="CD93" i="26464"/>
  <c r="CE93" i="26464"/>
  <c r="CF93" i="26464"/>
  <c r="CG93" i="26464"/>
  <c r="CH93" i="26464"/>
  <c r="CI93" i="26464"/>
  <c r="CJ93" i="26464"/>
  <c r="CQ93" i="26464"/>
  <c r="CR93" i="26464"/>
  <c r="CS93" i="26464"/>
  <c r="CT93" i="26464"/>
  <c r="CU93" i="26464"/>
  <c r="CV93" i="26464"/>
  <c r="A94" i="26464"/>
  <c r="B94" i="26464"/>
  <c r="C94" i="26464"/>
  <c r="D94" i="26464"/>
  <c r="E94" i="26464"/>
  <c r="F94" i="26464"/>
  <c r="G94" i="26464"/>
  <c r="H94" i="26464"/>
  <c r="I94" i="26464"/>
  <c r="J94" i="26464"/>
  <c r="K94" i="26464"/>
  <c r="L94" i="26464"/>
  <c r="M94" i="26464"/>
  <c r="N94" i="26464"/>
  <c r="O94" i="26464"/>
  <c r="P94" i="26464"/>
  <c r="Q94" i="26464"/>
  <c r="R94" i="26464"/>
  <c r="S94" i="26464"/>
  <c r="T94" i="26464"/>
  <c r="U94" i="26464"/>
  <c r="V94" i="26464"/>
  <c r="W94" i="26464"/>
  <c r="X94" i="26464"/>
  <c r="Y94" i="26464"/>
  <c r="Z94" i="26464"/>
  <c r="AA94" i="26464"/>
  <c r="AB94" i="26464"/>
  <c r="AC94" i="26464"/>
  <c r="AD94" i="26464"/>
  <c r="AE94" i="26464"/>
  <c r="AF94" i="26464"/>
  <c r="AG94" i="26464"/>
  <c r="AH94" i="26464"/>
  <c r="AI94" i="26464"/>
  <c r="AJ94" i="26464"/>
  <c r="AK94" i="26464"/>
  <c r="AL94" i="26464"/>
  <c r="AM94" i="26464"/>
  <c r="AN94" i="26464"/>
  <c r="AO94" i="26464"/>
  <c r="AP94" i="26464"/>
  <c r="AQ94" i="26464"/>
  <c r="AR94" i="26464"/>
  <c r="AS94" i="26464"/>
  <c r="AT94" i="26464"/>
  <c r="AU94" i="26464"/>
  <c r="AV94" i="26464"/>
  <c r="AW94" i="26464"/>
  <c r="AX94" i="26464"/>
  <c r="AY94" i="26464"/>
  <c r="AZ94" i="26464"/>
  <c r="BA94" i="26464"/>
  <c r="BB94" i="26464"/>
  <c r="BC94" i="26464"/>
  <c r="BD94" i="26464"/>
  <c r="BE94" i="26464"/>
  <c r="BF94" i="26464"/>
  <c r="BO94" i="26464"/>
  <c r="BP94" i="26464"/>
  <c r="BQ94" i="26464"/>
  <c r="BR94" i="26464"/>
  <c r="BS94" i="26464"/>
  <c r="BT94" i="26464"/>
  <c r="BU94" i="26464"/>
  <c r="BV94" i="26464"/>
  <c r="BW94" i="26464"/>
  <c r="BX94" i="26464"/>
  <c r="BY94" i="26464"/>
  <c r="BZ94" i="26464"/>
  <c r="CA94" i="26464"/>
  <c r="CB94" i="26464"/>
  <c r="CC94" i="26464"/>
  <c r="CD94" i="26464"/>
  <c r="CE94" i="26464"/>
  <c r="CF94" i="26464"/>
  <c r="CG94" i="26464"/>
  <c r="CH94" i="26464"/>
  <c r="CI94" i="26464"/>
  <c r="CJ94" i="26464"/>
  <c r="CQ94" i="26464"/>
  <c r="CR94" i="26464"/>
  <c r="CS94" i="26464"/>
  <c r="CT94" i="26464"/>
  <c r="CU94" i="26464"/>
  <c r="CV94" i="26464"/>
  <c r="A95" i="26464"/>
  <c r="B95" i="26464"/>
  <c r="C95" i="26464"/>
  <c r="D95" i="26464"/>
  <c r="E95" i="26464"/>
  <c r="F95" i="26464"/>
  <c r="G95" i="26464"/>
  <c r="H95" i="26464"/>
  <c r="I95" i="26464"/>
  <c r="J95" i="26464"/>
  <c r="K95" i="26464"/>
  <c r="L95" i="26464"/>
  <c r="M95" i="26464"/>
  <c r="N95" i="26464"/>
  <c r="O95" i="26464"/>
  <c r="P95" i="26464"/>
  <c r="Q95" i="26464"/>
  <c r="R95" i="26464"/>
  <c r="S95" i="26464"/>
  <c r="T95" i="26464"/>
  <c r="U95" i="26464"/>
  <c r="V95" i="26464"/>
  <c r="W95" i="26464"/>
  <c r="X95" i="26464"/>
  <c r="Y95" i="26464"/>
  <c r="Z95" i="26464"/>
  <c r="AA95" i="26464"/>
  <c r="AB95" i="26464"/>
  <c r="AC95" i="26464"/>
  <c r="AD95" i="26464"/>
  <c r="AE95" i="26464"/>
  <c r="AF95" i="26464"/>
  <c r="AG95" i="26464"/>
  <c r="AH95" i="26464"/>
  <c r="AI95" i="26464"/>
  <c r="AJ95" i="26464"/>
  <c r="AK95" i="26464"/>
  <c r="AL95" i="26464"/>
  <c r="AM95" i="26464"/>
  <c r="AN95" i="26464"/>
  <c r="AO95" i="26464"/>
  <c r="AP95" i="26464"/>
  <c r="AQ95" i="26464"/>
  <c r="AR95" i="26464"/>
  <c r="AS95" i="26464"/>
  <c r="AT95" i="26464"/>
  <c r="AU95" i="26464"/>
  <c r="AV95" i="26464"/>
  <c r="AW95" i="26464"/>
  <c r="AX95" i="26464"/>
  <c r="AY95" i="26464"/>
  <c r="AZ95" i="26464"/>
  <c r="BA95" i="26464"/>
  <c r="BB95" i="26464"/>
  <c r="BC95" i="26464"/>
  <c r="BD95" i="26464"/>
  <c r="BE95" i="26464"/>
  <c r="BF95" i="26464"/>
  <c r="BO95" i="26464"/>
  <c r="BP95" i="26464"/>
  <c r="BQ95" i="26464"/>
  <c r="BR95" i="26464"/>
  <c r="BS95" i="26464"/>
  <c r="BT95" i="26464"/>
  <c r="BU95" i="26464"/>
  <c r="BV95" i="26464"/>
  <c r="BW95" i="26464"/>
  <c r="BX95" i="26464"/>
  <c r="BY95" i="26464"/>
  <c r="BZ95" i="26464"/>
  <c r="CA95" i="26464"/>
  <c r="CB95" i="26464"/>
  <c r="CC95" i="26464"/>
  <c r="CD95" i="26464"/>
  <c r="CE95" i="26464"/>
  <c r="CF95" i="26464"/>
  <c r="CG95" i="26464"/>
  <c r="CH95" i="26464"/>
  <c r="CI95" i="26464"/>
  <c r="CJ95" i="26464"/>
  <c r="CQ95" i="26464"/>
  <c r="CR95" i="26464"/>
  <c r="CS95" i="26464"/>
  <c r="CT95" i="26464"/>
  <c r="CU95" i="26464"/>
  <c r="CV95" i="26464"/>
  <c r="A96" i="26464"/>
  <c r="B96" i="26464"/>
  <c r="C96" i="26464"/>
  <c r="D96" i="26464"/>
  <c r="E96" i="26464"/>
  <c r="F96" i="26464"/>
  <c r="G96" i="26464"/>
  <c r="H96" i="26464"/>
  <c r="I96" i="26464"/>
  <c r="J96" i="26464"/>
  <c r="K96" i="26464"/>
  <c r="L96" i="26464"/>
  <c r="M96" i="26464"/>
  <c r="N96" i="26464"/>
  <c r="O96" i="26464"/>
  <c r="P96" i="26464"/>
  <c r="Q96" i="26464"/>
  <c r="R96" i="26464"/>
  <c r="S96" i="26464"/>
  <c r="T96" i="26464"/>
  <c r="U96" i="26464"/>
  <c r="V96" i="26464"/>
  <c r="W96" i="26464"/>
  <c r="X96" i="26464"/>
  <c r="Y96" i="26464"/>
  <c r="Z96" i="26464"/>
  <c r="AA96" i="26464"/>
  <c r="AB96" i="26464"/>
  <c r="AC96" i="26464"/>
  <c r="AD96" i="26464"/>
  <c r="AE96" i="26464"/>
  <c r="AF96" i="26464"/>
  <c r="AG96" i="26464"/>
  <c r="AH96" i="26464"/>
  <c r="AI96" i="26464"/>
  <c r="AJ96" i="26464"/>
  <c r="AK96" i="26464"/>
  <c r="AL96" i="26464"/>
  <c r="AM96" i="26464"/>
  <c r="AN96" i="26464"/>
  <c r="AO96" i="26464"/>
  <c r="AP96" i="26464"/>
  <c r="AQ96" i="26464"/>
  <c r="AR96" i="26464"/>
  <c r="AS96" i="26464"/>
  <c r="AT96" i="26464"/>
  <c r="AU96" i="26464"/>
  <c r="AV96" i="26464"/>
  <c r="AW96" i="26464"/>
  <c r="AX96" i="26464"/>
  <c r="AY96" i="26464"/>
  <c r="AZ96" i="26464"/>
  <c r="BA96" i="26464"/>
  <c r="BB96" i="26464"/>
  <c r="BC96" i="26464"/>
  <c r="BD96" i="26464"/>
  <c r="BE96" i="26464"/>
  <c r="BF96" i="26464"/>
  <c r="BO96" i="26464"/>
  <c r="BP96" i="26464"/>
  <c r="BQ96" i="26464"/>
  <c r="BR96" i="26464"/>
  <c r="BS96" i="26464"/>
  <c r="BT96" i="26464"/>
  <c r="BU96" i="26464"/>
  <c r="BV96" i="26464"/>
  <c r="BW96" i="26464"/>
  <c r="BX96" i="26464"/>
  <c r="BY96" i="26464"/>
  <c r="BZ96" i="26464"/>
  <c r="CA96" i="26464"/>
  <c r="CB96" i="26464"/>
  <c r="CC96" i="26464"/>
  <c r="CD96" i="26464"/>
  <c r="CE96" i="26464"/>
  <c r="CF96" i="26464"/>
  <c r="CG96" i="26464"/>
  <c r="CH96" i="26464"/>
  <c r="CI96" i="26464"/>
  <c r="CJ96" i="26464"/>
  <c r="CQ96" i="26464"/>
  <c r="CR96" i="26464"/>
  <c r="CS96" i="26464"/>
  <c r="CT96" i="26464"/>
  <c r="CU96" i="26464"/>
  <c r="CV96" i="26464"/>
  <c r="A97" i="26464"/>
  <c r="B97" i="26464"/>
  <c r="C97" i="26464"/>
  <c r="D97" i="26464"/>
  <c r="E97" i="26464"/>
  <c r="F97" i="26464"/>
  <c r="G97" i="26464"/>
  <c r="H97" i="26464"/>
  <c r="I97" i="26464"/>
  <c r="J97" i="26464"/>
  <c r="K97" i="26464"/>
  <c r="L97" i="26464"/>
  <c r="M97" i="26464"/>
  <c r="N97" i="26464"/>
  <c r="O97" i="26464"/>
  <c r="P97" i="26464"/>
  <c r="Q97" i="26464"/>
  <c r="R97" i="26464"/>
  <c r="S97" i="26464"/>
  <c r="T97" i="26464"/>
  <c r="U97" i="26464"/>
  <c r="V97" i="26464"/>
  <c r="W97" i="26464"/>
  <c r="X97" i="26464"/>
  <c r="Y97" i="26464"/>
  <c r="Z97" i="26464"/>
  <c r="AA97" i="26464"/>
  <c r="AB97" i="26464"/>
  <c r="AC97" i="26464"/>
  <c r="AD97" i="26464"/>
  <c r="AE97" i="26464"/>
  <c r="AF97" i="26464"/>
  <c r="AG97" i="26464"/>
  <c r="AH97" i="26464"/>
  <c r="AI97" i="26464"/>
  <c r="AJ97" i="26464"/>
  <c r="AK97" i="26464"/>
  <c r="AL97" i="26464"/>
  <c r="AM97" i="26464"/>
  <c r="AN97" i="26464"/>
  <c r="AO97" i="26464"/>
  <c r="AP97" i="26464"/>
  <c r="AQ97" i="26464"/>
  <c r="AR97" i="26464"/>
  <c r="AS97" i="26464"/>
  <c r="AT97" i="26464"/>
  <c r="AU97" i="26464"/>
  <c r="AV97" i="26464"/>
  <c r="AW97" i="26464"/>
  <c r="AX97" i="26464"/>
  <c r="AY97" i="26464"/>
  <c r="AZ97" i="26464"/>
  <c r="BA97" i="26464"/>
  <c r="BB97" i="26464"/>
  <c r="BC97" i="26464"/>
  <c r="BD97" i="26464"/>
  <c r="BE97" i="26464"/>
  <c r="BF97" i="26464"/>
  <c r="BO97" i="26464"/>
  <c r="BP97" i="26464"/>
  <c r="BQ97" i="26464"/>
  <c r="BR97" i="26464"/>
  <c r="BS97" i="26464"/>
  <c r="BT97" i="26464"/>
  <c r="BU97" i="26464"/>
  <c r="BV97" i="26464"/>
  <c r="BW97" i="26464"/>
  <c r="BX97" i="26464"/>
  <c r="BY97" i="26464"/>
  <c r="BZ97" i="26464"/>
  <c r="CA97" i="26464"/>
  <c r="CB97" i="26464"/>
  <c r="CC97" i="26464"/>
  <c r="CD97" i="26464"/>
  <c r="CE97" i="26464"/>
  <c r="CF97" i="26464"/>
  <c r="CG97" i="26464"/>
  <c r="CH97" i="26464"/>
  <c r="CI97" i="26464"/>
  <c r="CJ97" i="26464"/>
  <c r="CQ97" i="26464"/>
  <c r="CR97" i="26464"/>
  <c r="CS97" i="26464"/>
  <c r="CT97" i="26464"/>
  <c r="CU97" i="26464"/>
  <c r="CV97" i="26464"/>
  <c r="A98" i="26464"/>
  <c r="B98" i="26464"/>
  <c r="C98" i="26464"/>
  <c r="D98" i="26464"/>
  <c r="E98" i="26464"/>
  <c r="F98" i="26464"/>
  <c r="G98" i="26464"/>
  <c r="H98" i="26464"/>
  <c r="I98" i="26464"/>
  <c r="J98" i="26464"/>
  <c r="K98" i="26464"/>
  <c r="L98" i="26464"/>
  <c r="M98" i="26464"/>
  <c r="N98" i="26464"/>
  <c r="O98" i="26464"/>
  <c r="P98" i="26464"/>
  <c r="Q98" i="26464"/>
  <c r="R98" i="26464"/>
  <c r="S98" i="26464"/>
  <c r="T98" i="26464"/>
  <c r="U98" i="26464"/>
  <c r="V98" i="26464"/>
  <c r="W98" i="26464"/>
  <c r="X98" i="26464"/>
  <c r="Y98" i="26464"/>
  <c r="Z98" i="26464"/>
  <c r="AA98" i="26464"/>
  <c r="AB98" i="26464"/>
  <c r="AC98" i="26464"/>
  <c r="AD98" i="26464"/>
  <c r="AE98" i="26464"/>
  <c r="AF98" i="26464"/>
  <c r="AG98" i="26464"/>
  <c r="AH98" i="26464"/>
  <c r="AI98" i="26464"/>
  <c r="AJ98" i="26464"/>
  <c r="AK98" i="26464"/>
  <c r="AL98" i="26464"/>
  <c r="AM98" i="26464"/>
  <c r="AN98" i="26464"/>
  <c r="AO98" i="26464"/>
  <c r="AP98" i="26464"/>
  <c r="AQ98" i="26464"/>
  <c r="AR98" i="26464"/>
  <c r="AS98" i="26464"/>
  <c r="AT98" i="26464"/>
  <c r="AU98" i="26464"/>
  <c r="AV98" i="26464"/>
  <c r="AW98" i="26464"/>
  <c r="AX98" i="26464"/>
  <c r="AY98" i="26464"/>
  <c r="AZ98" i="26464"/>
  <c r="BA98" i="26464"/>
  <c r="BB98" i="26464"/>
  <c r="BC98" i="26464"/>
  <c r="BD98" i="26464"/>
  <c r="BE98" i="26464"/>
  <c r="BF98" i="26464"/>
  <c r="BO98" i="26464"/>
  <c r="BP98" i="26464"/>
  <c r="BQ98" i="26464"/>
  <c r="BR98" i="26464"/>
  <c r="BS98" i="26464"/>
  <c r="BT98" i="26464"/>
  <c r="BU98" i="26464"/>
  <c r="BV98" i="26464"/>
  <c r="BW98" i="26464"/>
  <c r="BX98" i="26464"/>
  <c r="BY98" i="26464"/>
  <c r="BZ98" i="26464"/>
  <c r="CA98" i="26464"/>
  <c r="CB98" i="26464"/>
  <c r="CC98" i="26464"/>
  <c r="CD98" i="26464"/>
  <c r="CE98" i="26464"/>
  <c r="CF98" i="26464"/>
  <c r="CG98" i="26464"/>
  <c r="CH98" i="26464"/>
  <c r="CI98" i="26464"/>
  <c r="CJ98" i="26464"/>
  <c r="CQ98" i="26464"/>
  <c r="CR98" i="26464"/>
  <c r="CS98" i="26464"/>
  <c r="CT98" i="26464"/>
  <c r="CU98" i="26464"/>
  <c r="CV98" i="26464"/>
  <c r="A99" i="26464"/>
  <c r="B99" i="26464"/>
  <c r="C99" i="26464"/>
  <c r="D99" i="26464"/>
  <c r="E99" i="26464"/>
  <c r="F99" i="26464"/>
  <c r="G99" i="26464"/>
  <c r="H99" i="26464"/>
  <c r="I99" i="26464"/>
  <c r="J99" i="26464"/>
  <c r="K99" i="26464"/>
  <c r="L99" i="26464"/>
  <c r="M99" i="26464"/>
  <c r="N99" i="26464"/>
  <c r="O99" i="26464"/>
  <c r="P99" i="26464"/>
  <c r="Q99" i="26464"/>
  <c r="R99" i="26464"/>
  <c r="S99" i="26464"/>
  <c r="T99" i="26464"/>
  <c r="U99" i="26464"/>
  <c r="V99" i="26464"/>
  <c r="W99" i="26464"/>
  <c r="X99" i="26464"/>
  <c r="Y99" i="26464"/>
  <c r="Z99" i="26464"/>
  <c r="AA99" i="26464"/>
  <c r="AB99" i="26464"/>
  <c r="AC99" i="26464"/>
  <c r="AD99" i="26464"/>
  <c r="AE99" i="26464"/>
  <c r="AF99" i="26464"/>
  <c r="AG99" i="26464"/>
  <c r="AH99" i="26464"/>
  <c r="AI99" i="26464"/>
  <c r="AJ99" i="26464"/>
  <c r="AK99" i="26464"/>
  <c r="AL99" i="26464"/>
  <c r="AM99" i="26464"/>
  <c r="AN99" i="26464"/>
  <c r="AO99" i="26464"/>
  <c r="AP99" i="26464"/>
  <c r="AQ99" i="26464"/>
  <c r="AR99" i="26464"/>
  <c r="AS99" i="26464"/>
  <c r="AT99" i="26464"/>
  <c r="AU99" i="26464"/>
  <c r="AV99" i="26464"/>
  <c r="AW99" i="26464"/>
  <c r="AX99" i="26464"/>
  <c r="AY99" i="26464"/>
  <c r="AZ99" i="26464"/>
  <c r="BA99" i="26464"/>
  <c r="BB99" i="26464"/>
  <c r="BC99" i="26464"/>
  <c r="BD99" i="26464"/>
  <c r="BE99" i="26464"/>
  <c r="BF99" i="26464"/>
  <c r="BO99" i="26464"/>
  <c r="BP99" i="26464"/>
  <c r="BQ99" i="26464"/>
  <c r="BR99" i="26464"/>
  <c r="BS99" i="26464"/>
  <c r="BT99" i="26464"/>
  <c r="BU99" i="26464"/>
  <c r="BV99" i="26464"/>
  <c r="BW99" i="26464"/>
  <c r="BX99" i="26464"/>
  <c r="BY99" i="26464"/>
  <c r="BZ99" i="26464"/>
  <c r="CA99" i="26464"/>
  <c r="CB99" i="26464"/>
  <c r="CC99" i="26464"/>
  <c r="CD99" i="26464"/>
  <c r="CE99" i="26464"/>
  <c r="CF99" i="26464"/>
  <c r="CG99" i="26464"/>
  <c r="CH99" i="26464"/>
  <c r="CI99" i="26464"/>
  <c r="CJ99" i="26464"/>
  <c r="CQ99" i="26464"/>
  <c r="CR99" i="26464"/>
  <c r="CS99" i="26464"/>
  <c r="CT99" i="26464"/>
  <c r="CU99" i="26464"/>
  <c r="CV99" i="26464"/>
  <c r="A100" i="26464"/>
  <c r="B100" i="26464"/>
  <c r="C100" i="26464"/>
  <c r="D100" i="26464"/>
  <c r="E100" i="26464"/>
  <c r="F100" i="26464"/>
  <c r="G100" i="26464"/>
  <c r="H100" i="26464"/>
  <c r="I100" i="26464"/>
  <c r="J100" i="26464"/>
  <c r="K100" i="26464"/>
  <c r="L100" i="26464"/>
  <c r="M100" i="26464"/>
  <c r="N100" i="26464"/>
  <c r="O100" i="26464"/>
  <c r="P100" i="26464"/>
  <c r="Q100" i="26464"/>
  <c r="R100" i="26464"/>
  <c r="S100" i="26464"/>
  <c r="T100" i="26464"/>
  <c r="U100" i="26464"/>
  <c r="V100" i="26464"/>
  <c r="W100" i="26464"/>
  <c r="X100" i="26464"/>
  <c r="Y100" i="26464"/>
  <c r="Z100" i="26464"/>
  <c r="AA100" i="26464"/>
  <c r="AB100" i="26464"/>
  <c r="AC100" i="26464"/>
  <c r="AD100" i="26464"/>
  <c r="AE100" i="26464"/>
  <c r="AF100" i="26464"/>
  <c r="AG100" i="26464"/>
  <c r="AH100" i="26464"/>
  <c r="AI100" i="26464"/>
  <c r="AJ100" i="26464"/>
  <c r="AK100" i="26464"/>
  <c r="AL100" i="26464"/>
  <c r="AM100" i="26464"/>
  <c r="AN100" i="26464"/>
  <c r="AO100" i="26464"/>
  <c r="AP100" i="26464"/>
  <c r="AQ100" i="26464"/>
  <c r="AR100" i="26464"/>
  <c r="AS100" i="26464"/>
  <c r="AT100" i="26464"/>
  <c r="AU100" i="26464"/>
  <c r="AV100" i="26464"/>
  <c r="AW100" i="26464"/>
  <c r="AX100" i="26464"/>
  <c r="AY100" i="26464"/>
  <c r="AZ100" i="26464"/>
  <c r="BA100" i="26464"/>
  <c r="BB100" i="26464"/>
  <c r="BC100" i="26464"/>
  <c r="BD100" i="26464"/>
  <c r="BE100" i="26464"/>
  <c r="BF100" i="26464"/>
  <c r="BO100" i="26464"/>
  <c r="BP100" i="26464"/>
  <c r="BQ100" i="26464"/>
  <c r="BR100" i="26464"/>
  <c r="BS100" i="26464"/>
  <c r="BT100" i="26464"/>
  <c r="BU100" i="26464"/>
  <c r="BV100" i="26464"/>
  <c r="BW100" i="26464"/>
  <c r="BX100" i="26464"/>
  <c r="BY100" i="26464"/>
  <c r="BZ100" i="26464"/>
  <c r="CA100" i="26464"/>
  <c r="CB100" i="26464"/>
  <c r="CC100" i="26464"/>
  <c r="CD100" i="26464"/>
  <c r="CE100" i="26464"/>
  <c r="CF100" i="26464"/>
  <c r="CG100" i="26464"/>
  <c r="CH100" i="26464"/>
  <c r="CI100" i="26464"/>
  <c r="CJ100" i="26464"/>
  <c r="CQ100" i="26464"/>
  <c r="CR100" i="26464"/>
  <c r="CS100" i="26464"/>
  <c r="CT100" i="26464"/>
  <c r="CU100" i="26464"/>
  <c r="CV100" i="26464"/>
  <c r="A101" i="26464"/>
  <c r="B101" i="26464"/>
  <c r="C101" i="26464"/>
  <c r="D101" i="26464"/>
  <c r="E101" i="26464"/>
  <c r="F101" i="26464"/>
  <c r="G101" i="26464"/>
  <c r="H101" i="26464"/>
  <c r="I101" i="26464"/>
  <c r="J101" i="26464"/>
  <c r="K101" i="26464"/>
  <c r="L101" i="26464"/>
  <c r="M101" i="26464"/>
  <c r="N101" i="26464"/>
  <c r="O101" i="26464"/>
  <c r="P101" i="26464"/>
  <c r="Q101" i="26464"/>
  <c r="R101" i="26464"/>
  <c r="S101" i="26464"/>
  <c r="T101" i="26464"/>
  <c r="U101" i="26464"/>
  <c r="V101" i="26464"/>
  <c r="W101" i="26464"/>
  <c r="X101" i="26464"/>
  <c r="Y101" i="26464"/>
  <c r="Z101" i="26464"/>
  <c r="AA101" i="26464"/>
  <c r="AB101" i="26464"/>
  <c r="AC101" i="26464"/>
  <c r="AD101" i="26464"/>
  <c r="AE101" i="26464"/>
  <c r="AF101" i="26464"/>
  <c r="AG101" i="26464"/>
  <c r="AH101" i="26464"/>
  <c r="AI101" i="26464"/>
  <c r="AJ101" i="26464"/>
  <c r="AK101" i="26464"/>
  <c r="AL101" i="26464"/>
  <c r="AM101" i="26464"/>
  <c r="AN101" i="26464"/>
  <c r="AO101" i="26464"/>
  <c r="AP101" i="26464"/>
  <c r="AQ101" i="26464"/>
  <c r="AR101" i="26464"/>
  <c r="AS101" i="26464"/>
  <c r="AT101" i="26464"/>
  <c r="AU101" i="26464"/>
  <c r="AV101" i="26464"/>
  <c r="AW101" i="26464"/>
  <c r="AX101" i="26464"/>
  <c r="AY101" i="26464"/>
  <c r="AZ101" i="26464"/>
  <c r="BA101" i="26464"/>
  <c r="BB101" i="26464"/>
  <c r="BC101" i="26464"/>
  <c r="BD101" i="26464"/>
  <c r="BE101" i="26464"/>
  <c r="BF101" i="26464"/>
  <c r="BO101" i="26464"/>
  <c r="BP101" i="26464"/>
  <c r="BQ101" i="26464"/>
  <c r="BR101" i="26464"/>
  <c r="BS101" i="26464"/>
  <c r="BT101" i="26464"/>
  <c r="BU101" i="26464"/>
  <c r="BV101" i="26464"/>
  <c r="BW101" i="26464"/>
  <c r="BX101" i="26464"/>
  <c r="BY101" i="26464"/>
  <c r="BZ101" i="26464"/>
  <c r="CA101" i="26464"/>
  <c r="CB101" i="26464"/>
  <c r="CC101" i="26464"/>
  <c r="CD101" i="26464"/>
  <c r="CE101" i="26464"/>
  <c r="CF101" i="26464"/>
  <c r="CG101" i="26464"/>
  <c r="CH101" i="26464"/>
  <c r="CI101" i="26464"/>
  <c r="CJ101" i="26464"/>
  <c r="CQ101" i="26464"/>
  <c r="CR101" i="26464"/>
  <c r="CS101" i="26464"/>
  <c r="CT101" i="26464"/>
  <c r="CU101" i="26464"/>
  <c r="CV101" i="26464"/>
  <c r="A102" i="26464"/>
  <c r="B102" i="26464"/>
  <c r="C102" i="26464"/>
  <c r="D102" i="26464"/>
  <c r="E102" i="26464"/>
  <c r="F102" i="26464"/>
  <c r="G102" i="26464"/>
  <c r="H102" i="26464"/>
  <c r="I102" i="26464"/>
  <c r="J102" i="26464"/>
  <c r="K102" i="26464"/>
  <c r="L102" i="26464"/>
  <c r="M102" i="26464"/>
  <c r="N102" i="26464"/>
  <c r="O102" i="26464"/>
  <c r="P102" i="26464"/>
  <c r="Q102" i="26464"/>
  <c r="R102" i="26464"/>
  <c r="S102" i="26464"/>
  <c r="T102" i="26464"/>
  <c r="U102" i="26464"/>
  <c r="V102" i="26464"/>
  <c r="W102" i="26464"/>
  <c r="X102" i="26464"/>
  <c r="Y102" i="26464"/>
  <c r="Z102" i="26464"/>
  <c r="AA102" i="26464"/>
  <c r="AB102" i="26464"/>
  <c r="AC102" i="26464"/>
  <c r="AD102" i="26464"/>
  <c r="AE102" i="26464"/>
  <c r="AF102" i="26464"/>
  <c r="AG102" i="26464"/>
  <c r="AH102" i="26464"/>
  <c r="AI102" i="26464"/>
  <c r="AJ102" i="26464"/>
  <c r="AK102" i="26464"/>
  <c r="AL102" i="26464"/>
  <c r="AM102" i="26464"/>
  <c r="AN102" i="26464"/>
  <c r="AO102" i="26464"/>
  <c r="AP102" i="26464"/>
  <c r="AQ102" i="26464"/>
  <c r="AR102" i="26464"/>
  <c r="AS102" i="26464"/>
  <c r="AT102" i="26464"/>
  <c r="AU102" i="26464"/>
  <c r="AV102" i="26464"/>
  <c r="AW102" i="26464"/>
  <c r="AX102" i="26464"/>
  <c r="AY102" i="26464"/>
  <c r="AZ102" i="26464"/>
  <c r="BA102" i="26464"/>
  <c r="BB102" i="26464"/>
  <c r="BC102" i="26464"/>
  <c r="BD102" i="26464"/>
  <c r="BE102" i="26464"/>
  <c r="BF102" i="26464"/>
  <c r="BO102" i="26464"/>
  <c r="BP102" i="26464"/>
  <c r="BQ102" i="26464"/>
  <c r="BR102" i="26464"/>
  <c r="BS102" i="26464"/>
  <c r="BT102" i="26464"/>
  <c r="BU102" i="26464"/>
  <c r="BV102" i="26464"/>
  <c r="BW102" i="26464"/>
  <c r="BX102" i="26464"/>
  <c r="BY102" i="26464"/>
  <c r="BZ102" i="26464"/>
  <c r="CA102" i="26464"/>
  <c r="CB102" i="26464"/>
  <c r="CC102" i="26464"/>
  <c r="CD102" i="26464"/>
  <c r="CE102" i="26464"/>
  <c r="CF102" i="26464"/>
  <c r="CG102" i="26464"/>
  <c r="CH102" i="26464"/>
  <c r="CI102" i="26464"/>
  <c r="CJ102" i="26464"/>
  <c r="CQ102" i="26464"/>
  <c r="CR102" i="26464"/>
  <c r="CS102" i="26464"/>
  <c r="CT102" i="26464"/>
  <c r="CU102" i="26464"/>
  <c r="CV102" i="26464"/>
  <c r="A103" i="26464"/>
  <c r="B103" i="26464"/>
  <c r="C103" i="26464"/>
  <c r="D103" i="26464"/>
  <c r="E103" i="26464"/>
  <c r="F103" i="26464"/>
  <c r="G103" i="26464"/>
  <c r="H103" i="26464"/>
  <c r="I103" i="26464"/>
  <c r="J103" i="26464"/>
  <c r="K103" i="26464"/>
  <c r="L103" i="26464"/>
  <c r="M103" i="26464"/>
  <c r="N103" i="26464"/>
  <c r="O103" i="26464"/>
  <c r="P103" i="26464"/>
  <c r="Q103" i="26464"/>
  <c r="R103" i="26464"/>
  <c r="S103" i="26464"/>
  <c r="T103" i="26464"/>
  <c r="U103" i="26464"/>
  <c r="V103" i="26464"/>
  <c r="W103" i="26464"/>
  <c r="X103" i="26464"/>
  <c r="Y103" i="26464"/>
  <c r="Z103" i="26464"/>
  <c r="AA103" i="26464"/>
  <c r="AB103" i="26464"/>
  <c r="AC103" i="26464"/>
  <c r="AD103" i="26464"/>
  <c r="AE103" i="26464"/>
  <c r="AF103" i="26464"/>
  <c r="AG103" i="26464"/>
  <c r="AH103" i="26464"/>
  <c r="AI103" i="26464"/>
  <c r="AJ103" i="26464"/>
  <c r="AK103" i="26464"/>
  <c r="AL103" i="26464"/>
  <c r="AM103" i="26464"/>
  <c r="AN103" i="26464"/>
  <c r="AO103" i="26464"/>
  <c r="AP103" i="26464"/>
  <c r="AQ103" i="26464"/>
  <c r="AR103" i="26464"/>
  <c r="AS103" i="26464"/>
  <c r="AT103" i="26464"/>
  <c r="AU103" i="26464"/>
  <c r="AV103" i="26464"/>
  <c r="AW103" i="26464"/>
  <c r="AX103" i="26464"/>
  <c r="AY103" i="26464"/>
  <c r="AZ103" i="26464"/>
  <c r="BA103" i="26464"/>
  <c r="BB103" i="26464"/>
  <c r="BC103" i="26464"/>
  <c r="BD103" i="26464"/>
  <c r="BE103" i="26464"/>
  <c r="BF103" i="26464"/>
  <c r="BO103" i="26464"/>
  <c r="BP103" i="26464"/>
  <c r="BQ103" i="26464"/>
  <c r="BR103" i="26464"/>
  <c r="BS103" i="26464"/>
  <c r="BT103" i="26464"/>
  <c r="BU103" i="26464"/>
  <c r="BV103" i="26464"/>
  <c r="BW103" i="26464"/>
  <c r="BX103" i="26464"/>
  <c r="BY103" i="26464"/>
  <c r="BZ103" i="26464"/>
  <c r="CA103" i="26464"/>
  <c r="CB103" i="26464"/>
  <c r="CC103" i="26464"/>
  <c r="CD103" i="26464"/>
  <c r="CE103" i="26464"/>
  <c r="CF103" i="26464"/>
  <c r="CG103" i="26464"/>
  <c r="CH103" i="26464"/>
  <c r="CI103" i="26464"/>
  <c r="CJ103" i="26464"/>
  <c r="CQ103" i="26464"/>
  <c r="CR103" i="26464"/>
  <c r="CS103" i="26464"/>
  <c r="CT103" i="26464"/>
  <c r="CU103" i="26464"/>
  <c r="CV103" i="26464"/>
  <c r="A104" i="26464"/>
  <c r="B104" i="26464"/>
  <c r="C104" i="26464"/>
  <c r="D104" i="26464"/>
  <c r="E104" i="26464"/>
  <c r="F104" i="26464"/>
  <c r="G104" i="26464"/>
  <c r="H104" i="26464"/>
  <c r="I104" i="26464"/>
  <c r="J104" i="26464"/>
  <c r="K104" i="26464"/>
  <c r="L104" i="26464"/>
  <c r="M104" i="26464"/>
  <c r="N104" i="26464"/>
  <c r="O104" i="26464"/>
  <c r="P104" i="26464"/>
  <c r="Q104" i="26464"/>
  <c r="R104" i="26464"/>
  <c r="S104" i="26464"/>
  <c r="T104" i="26464"/>
  <c r="U104" i="26464"/>
  <c r="V104" i="26464"/>
  <c r="W104" i="26464"/>
  <c r="X104" i="26464"/>
  <c r="Y104" i="26464"/>
  <c r="Z104" i="26464"/>
  <c r="AA104" i="26464"/>
  <c r="AB104" i="26464"/>
  <c r="AC104" i="26464"/>
  <c r="AD104" i="26464"/>
  <c r="AE104" i="26464"/>
  <c r="AF104" i="26464"/>
  <c r="AG104" i="26464"/>
  <c r="AH104" i="26464"/>
  <c r="AI104" i="26464"/>
  <c r="AJ104" i="26464"/>
  <c r="AK104" i="26464"/>
  <c r="AL104" i="26464"/>
  <c r="AM104" i="26464"/>
  <c r="AN104" i="26464"/>
  <c r="AO104" i="26464"/>
  <c r="AP104" i="26464"/>
  <c r="AQ104" i="26464"/>
  <c r="AR104" i="26464"/>
  <c r="AS104" i="26464"/>
  <c r="AT104" i="26464"/>
  <c r="AU104" i="26464"/>
  <c r="AV104" i="26464"/>
  <c r="AW104" i="26464"/>
  <c r="AX104" i="26464"/>
  <c r="AY104" i="26464"/>
  <c r="AZ104" i="26464"/>
  <c r="BA104" i="26464"/>
  <c r="BB104" i="26464"/>
  <c r="BC104" i="26464"/>
  <c r="BD104" i="26464"/>
  <c r="BE104" i="26464"/>
  <c r="BF104" i="26464"/>
  <c r="BO104" i="26464"/>
  <c r="BP104" i="26464"/>
  <c r="BQ104" i="26464"/>
  <c r="BR104" i="26464"/>
  <c r="BS104" i="26464"/>
  <c r="BT104" i="26464"/>
  <c r="BU104" i="26464"/>
  <c r="BV104" i="26464"/>
  <c r="BW104" i="26464"/>
  <c r="BX104" i="26464"/>
  <c r="BY104" i="26464"/>
  <c r="BZ104" i="26464"/>
  <c r="CA104" i="26464"/>
  <c r="CB104" i="26464"/>
  <c r="CC104" i="26464"/>
  <c r="CD104" i="26464"/>
  <c r="CE104" i="26464"/>
  <c r="CF104" i="26464"/>
  <c r="CG104" i="26464"/>
  <c r="CH104" i="26464"/>
  <c r="CI104" i="26464"/>
  <c r="CJ104" i="26464"/>
  <c r="CQ104" i="26464"/>
  <c r="CR104" i="26464"/>
  <c r="CS104" i="26464"/>
  <c r="CT104" i="26464"/>
  <c r="CU104" i="26464"/>
  <c r="CV104" i="26464"/>
  <c r="A105" i="26464"/>
  <c r="B105" i="26464"/>
  <c r="C105" i="26464"/>
  <c r="D105" i="26464"/>
  <c r="E105" i="26464"/>
  <c r="F105" i="26464"/>
  <c r="G105" i="26464"/>
  <c r="H105" i="26464"/>
  <c r="I105" i="26464"/>
  <c r="J105" i="26464"/>
  <c r="K105" i="26464"/>
  <c r="L105" i="26464"/>
  <c r="M105" i="26464"/>
  <c r="N105" i="26464"/>
  <c r="O105" i="26464"/>
  <c r="P105" i="26464"/>
  <c r="Q105" i="26464"/>
  <c r="R105" i="26464"/>
  <c r="S105" i="26464"/>
  <c r="T105" i="26464"/>
  <c r="U105" i="26464"/>
  <c r="V105" i="26464"/>
  <c r="W105" i="26464"/>
  <c r="X105" i="26464"/>
  <c r="Y105" i="26464"/>
  <c r="Z105" i="26464"/>
  <c r="AA105" i="26464"/>
  <c r="AB105" i="26464"/>
  <c r="AC105" i="26464"/>
  <c r="AD105" i="26464"/>
  <c r="AE105" i="26464"/>
  <c r="AF105" i="26464"/>
  <c r="AG105" i="26464"/>
  <c r="AH105" i="26464"/>
  <c r="AI105" i="26464"/>
  <c r="AJ105" i="26464"/>
  <c r="AK105" i="26464"/>
  <c r="AL105" i="26464"/>
  <c r="AM105" i="26464"/>
  <c r="AN105" i="26464"/>
  <c r="AO105" i="26464"/>
  <c r="AP105" i="26464"/>
  <c r="AQ105" i="26464"/>
  <c r="AR105" i="26464"/>
  <c r="AS105" i="26464"/>
  <c r="AT105" i="26464"/>
  <c r="AU105" i="26464"/>
  <c r="AV105" i="26464"/>
  <c r="AW105" i="26464"/>
  <c r="AX105" i="26464"/>
  <c r="AY105" i="26464"/>
  <c r="AZ105" i="26464"/>
  <c r="BA105" i="26464"/>
  <c r="BB105" i="26464"/>
  <c r="BC105" i="26464"/>
  <c r="BD105" i="26464"/>
  <c r="BE105" i="26464"/>
  <c r="BF105" i="26464"/>
  <c r="BO105" i="26464"/>
  <c r="BP105" i="26464"/>
  <c r="BQ105" i="26464"/>
  <c r="BR105" i="26464"/>
  <c r="BS105" i="26464"/>
  <c r="BT105" i="26464"/>
  <c r="BU105" i="26464"/>
  <c r="BV105" i="26464"/>
  <c r="BW105" i="26464"/>
  <c r="BX105" i="26464"/>
  <c r="BY105" i="26464"/>
  <c r="BZ105" i="26464"/>
  <c r="CA105" i="26464"/>
  <c r="CB105" i="26464"/>
  <c r="CC105" i="26464"/>
  <c r="CD105" i="26464"/>
  <c r="CE105" i="26464"/>
  <c r="CF105" i="26464"/>
  <c r="CG105" i="26464"/>
  <c r="CH105" i="26464"/>
  <c r="CI105" i="26464"/>
  <c r="CJ105" i="26464"/>
  <c r="CQ105" i="26464"/>
  <c r="CR105" i="26464"/>
  <c r="CS105" i="26464"/>
  <c r="CT105" i="26464"/>
  <c r="CU105" i="26464"/>
  <c r="CV105" i="26464"/>
  <c r="A106" i="26464"/>
  <c r="B106" i="26464"/>
  <c r="C106" i="26464"/>
  <c r="D106" i="26464"/>
  <c r="E106" i="26464"/>
  <c r="F106" i="26464"/>
  <c r="G106" i="26464"/>
  <c r="H106" i="26464"/>
  <c r="I106" i="26464"/>
  <c r="J106" i="26464"/>
  <c r="K106" i="26464"/>
  <c r="L106" i="26464"/>
  <c r="M106" i="26464"/>
  <c r="N106" i="26464"/>
  <c r="O106" i="26464"/>
  <c r="P106" i="26464"/>
  <c r="Q106" i="26464"/>
  <c r="R106" i="26464"/>
  <c r="S106" i="26464"/>
  <c r="T106" i="26464"/>
  <c r="U106" i="26464"/>
  <c r="V106" i="26464"/>
  <c r="W106" i="26464"/>
  <c r="X106" i="26464"/>
  <c r="Y106" i="26464"/>
  <c r="Z106" i="26464"/>
  <c r="AA106" i="26464"/>
  <c r="AB106" i="26464"/>
  <c r="AC106" i="26464"/>
  <c r="AD106" i="26464"/>
  <c r="AE106" i="26464"/>
  <c r="AF106" i="26464"/>
  <c r="AG106" i="26464"/>
  <c r="AH106" i="26464"/>
  <c r="AI106" i="26464"/>
  <c r="AJ106" i="26464"/>
  <c r="AK106" i="26464"/>
  <c r="AL106" i="26464"/>
  <c r="AM106" i="26464"/>
  <c r="AN106" i="26464"/>
  <c r="AO106" i="26464"/>
  <c r="AP106" i="26464"/>
  <c r="AQ106" i="26464"/>
  <c r="AR106" i="26464"/>
  <c r="AS106" i="26464"/>
  <c r="AT106" i="26464"/>
  <c r="AU106" i="26464"/>
  <c r="AV106" i="26464"/>
  <c r="AW106" i="26464"/>
  <c r="AX106" i="26464"/>
  <c r="AY106" i="26464"/>
  <c r="AZ106" i="26464"/>
  <c r="BA106" i="26464"/>
  <c r="BB106" i="26464"/>
  <c r="BC106" i="26464"/>
  <c r="BD106" i="26464"/>
  <c r="BE106" i="26464"/>
  <c r="BF106" i="26464"/>
  <c r="BO106" i="26464"/>
  <c r="BP106" i="26464"/>
  <c r="BQ106" i="26464"/>
  <c r="BR106" i="26464"/>
  <c r="BS106" i="26464"/>
  <c r="BT106" i="26464"/>
  <c r="BU106" i="26464"/>
  <c r="BV106" i="26464"/>
  <c r="BW106" i="26464"/>
  <c r="BX106" i="26464"/>
  <c r="BY106" i="26464"/>
  <c r="BZ106" i="26464"/>
  <c r="CA106" i="26464"/>
  <c r="CB106" i="26464"/>
  <c r="CC106" i="26464"/>
  <c r="CD106" i="26464"/>
  <c r="CE106" i="26464"/>
  <c r="CF106" i="26464"/>
  <c r="CG106" i="26464"/>
  <c r="CH106" i="26464"/>
  <c r="CI106" i="26464"/>
  <c r="CJ106" i="26464"/>
  <c r="CQ106" i="26464"/>
  <c r="CR106" i="26464"/>
  <c r="CS106" i="26464"/>
  <c r="CT106" i="26464"/>
  <c r="CU106" i="26464"/>
  <c r="CV106" i="26464"/>
  <c r="A107" i="26464"/>
  <c r="B107" i="26464"/>
  <c r="C107" i="26464"/>
  <c r="D107" i="26464"/>
  <c r="E107" i="26464"/>
  <c r="F107" i="26464"/>
  <c r="G107" i="26464"/>
  <c r="H107" i="26464"/>
  <c r="I107" i="26464"/>
  <c r="J107" i="26464"/>
  <c r="K107" i="26464"/>
  <c r="L107" i="26464"/>
  <c r="M107" i="26464"/>
  <c r="N107" i="26464"/>
  <c r="O107" i="26464"/>
  <c r="P107" i="26464"/>
  <c r="Q107" i="26464"/>
  <c r="R107" i="26464"/>
  <c r="S107" i="26464"/>
  <c r="T107" i="26464"/>
  <c r="U107" i="26464"/>
  <c r="V107" i="26464"/>
  <c r="W107" i="26464"/>
  <c r="X107" i="26464"/>
  <c r="Y107" i="26464"/>
  <c r="Z107" i="26464"/>
  <c r="AA107" i="26464"/>
  <c r="AB107" i="26464"/>
  <c r="AC107" i="26464"/>
  <c r="AD107" i="26464"/>
  <c r="AE107" i="26464"/>
  <c r="AF107" i="26464"/>
  <c r="AG107" i="26464"/>
  <c r="AH107" i="26464"/>
  <c r="AI107" i="26464"/>
  <c r="AJ107" i="26464"/>
  <c r="AK107" i="26464"/>
  <c r="AL107" i="26464"/>
  <c r="AM107" i="26464"/>
  <c r="AN107" i="26464"/>
  <c r="AO107" i="26464"/>
  <c r="AP107" i="26464"/>
  <c r="AQ107" i="26464"/>
  <c r="AR107" i="26464"/>
  <c r="AS107" i="26464"/>
  <c r="AT107" i="26464"/>
  <c r="AU107" i="26464"/>
  <c r="AV107" i="26464"/>
  <c r="AW107" i="26464"/>
  <c r="AX107" i="26464"/>
  <c r="AY107" i="26464"/>
  <c r="AZ107" i="26464"/>
  <c r="BA107" i="26464"/>
  <c r="BB107" i="26464"/>
  <c r="BC107" i="26464"/>
  <c r="BD107" i="26464"/>
  <c r="BE107" i="26464"/>
  <c r="BF107" i="26464"/>
  <c r="BO107" i="26464"/>
  <c r="BP107" i="26464"/>
  <c r="BQ107" i="26464"/>
  <c r="BR107" i="26464"/>
  <c r="BS107" i="26464"/>
  <c r="BT107" i="26464"/>
  <c r="BU107" i="26464"/>
  <c r="BV107" i="26464"/>
  <c r="BW107" i="26464"/>
  <c r="BX107" i="26464"/>
  <c r="BY107" i="26464"/>
  <c r="BZ107" i="26464"/>
  <c r="CA107" i="26464"/>
  <c r="CB107" i="26464"/>
  <c r="CC107" i="26464"/>
  <c r="CD107" i="26464"/>
  <c r="CE107" i="26464"/>
  <c r="CF107" i="26464"/>
  <c r="CG107" i="26464"/>
  <c r="CH107" i="26464"/>
  <c r="CI107" i="26464"/>
  <c r="CJ107" i="26464"/>
  <c r="CQ107" i="26464"/>
  <c r="CR107" i="26464"/>
  <c r="CS107" i="26464"/>
  <c r="CT107" i="26464"/>
  <c r="CU107" i="26464"/>
  <c r="CV107" i="26464"/>
  <c r="A108" i="26464"/>
  <c r="B108" i="26464"/>
  <c r="C108" i="26464"/>
  <c r="D108" i="26464"/>
  <c r="E108" i="26464"/>
  <c r="F108" i="26464"/>
  <c r="G108" i="26464"/>
  <c r="H108" i="26464"/>
  <c r="I108" i="26464"/>
  <c r="J108" i="26464"/>
  <c r="K108" i="26464"/>
  <c r="L108" i="26464"/>
  <c r="M108" i="26464"/>
  <c r="N108" i="26464"/>
  <c r="O108" i="26464"/>
  <c r="P108" i="26464"/>
  <c r="Q108" i="26464"/>
  <c r="R108" i="26464"/>
  <c r="S108" i="26464"/>
  <c r="T108" i="26464"/>
  <c r="U108" i="26464"/>
  <c r="V108" i="26464"/>
  <c r="W108" i="26464"/>
  <c r="X108" i="26464"/>
  <c r="Y108" i="26464"/>
  <c r="Z108" i="26464"/>
  <c r="AA108" i="26464"/>
  <c r="AB108" i="26464"/>
  <c r="AC108" i="26464"/>
  <c r="AD108" i="26464"/>
  <c r="AE108" i="26464"/>
  <c r="AF108" i="26464"/>
  <c r="AG108" i="26464"/>
  <c r="AH108" i="26464"/>
  <c r="AI108" i="26464"/>
  <c r="AJ108" i="26464"/>
  <c r="AK108" i="26464"/>
  <c r="AL108" i="26464"/>
  <c r="AM108" i="26464"/>
  <c r="AN108" i="26464"/>
  <c r="AO108" i="26464"/>
  <c r="AP108" i="26464"/>
  <c r="AQ108" i="26464"/>
  <c r="AR108" i="26464"/>
  <c r="AS108" i="26464"/>
  <c r="AT108" i="26464"/>
  <c r="AU108" i="26464"/>
  <c r="AV108" i="26464"/>
  <c r="AW108" i="26464"/>
  <c r="AX108" i="26464"/>
  <c r="AY108" i="26464"/>
  <c r="AZ108" i="26464"/>
  <c r="BA108" i="26464"/>
  <c r="BB108" i="26464"/>
  <c r="BC108" i="26464"/>
  <c r="BD108" i="26464"/>
  <c r="BE108" i="26464"/>
  <c r="BF108" i="26464"/>
  <c r="BO108" i="26464"/>
  <c r="BP108" i="26464"/>
  <c r="BQ108" i="26464"/>
  <c r="BR108" i="26464"/>
  <c r="BS108" i="26464"/>
  <c r="BT108" i="26464"/>
  <c r="BU108" i="26464"/>
  <c r="BV108" i="26464"/>
  <c r="BW108" i="26464"/>
  <c r="BX108" i="26464"/>
  <c r="BY108" i="26464"/>
  <c r="BZ108" i="26464"/>
  <c r="CA108" i="26464"/>
  <c r="CB108" i="26464"/>
  <c r="CC108" i="26464"/>
  <c r="CD108" i="26464"/>
  <c r="CE108" i="26464"/>
  <c r="CF108" i="26464"/>
  <c r="CG108" i="26464"/>
  <c r="CH108" i="26464"/>
  <c r="CI108" i="26464"/>
  <c r="CJ108" i="26464"/>
  <c r="CQ108" i="26464"/>
  <c r="CR108" i="26464"/>
  <c r="CS108" i="26464"/>
  <c r="CT108" i="26464"/>
  <c r="CU108" i="26464"/>
  <c r="CV108" i="26464"/>
  <c r="A109" i="26464"/>
  <c r="B109" i="26464"/>
  <c r="C109" i="26464"/>
  <c r="D109" i="26464"/>
  <c r="E109" i="26464"/>
  <c r="F109" i="26464"/>
  <c r="G109" i="26464"/>
  <c r="H109" i="26464"/>
  <c r="I109" i="26464"/>
  <c r="J109" i="26464"/>
  <c r="K109" i="26464"/>
  <c r="L109" i="26464"/>
  <c r="M109" i="26464"/>
  <c r="N109" i="26464"/>
  <c r="O109" i="26464"/>
  <c r="P109" i="26464"/>
  <c r="Q109" i="26464"/>
  <c r="R109" i="26464"/>
  <c r="S109" i="26464"/>
  <c r="T109" i="26464"/>
  <c r="U109" i="26464"/>
  <c r="V109" i="26464"/>
  <c r="W109" i="26464"/>
  <c r="X109" i="26464"/>
  <c r="Y109" i="26464"/>
  <c r="Z109" i="26464"/>
  <c r="AA109" i="26464"/>
  <c r="AB109" i="26464"/>
  <c r="AC109" i="26464"/>
  <c r="AD109" i="26464"/>
  <c r="AE109" i="26464"/>
  <c r="AF109" i="26464"/>
  <c r="AG109" i="26464"/>
  <c r="AH109" i="26464"/>
  <c r="AI109" i="26464"/>
  <c r="AJ109" i="26464"/>
  <c r="AK109" i="26464"/>
  <c r="AL109" i="26464"/>
  <c r="AM109" i="26464"/>
  <c r="AN109" i="26464"/>
  <c r="AO109" i="26464"/>
  <c r="AP109" i="26464"/>
  <c r="AQ109" i="26464"/>
  <c r="AR109" i="26464"/>
  <c r="AS109" i="26464"/>
  <c r="AT109" i="26464"/>
  <c r="AU109" i="26464"/>
  <c r="AV109" i="26464"/>
  <c r="AW109" i="26464"/>
  <c r="AX109" i="26464"/>
  <c r="AY109" i="26464"/>
  <c r="AZ109" i="26464"/>
  <c r="BA109" i="26464"/>
  <c r="BB109" i="26464"/>
  <c r="BC109" i="26464"/>
  <c r="BD109" i="26464"/>
  <c r="BE109" i="26464"/>
  <c r="BF109" i="26464"/>
  <c r="BO109" i="26464"/>
  <c r="BP109" i="26464"/>
  <c r="BQ109" i="26464"/>
  <c r="BR109" i="26464"/>
  <c r="BS109" i="26464"/>
  <c r="BT109" i="26464"/>
  <c r="BU109" i="26464"/>
  <c r="BV109" i="26464"/>
  <c r="BW109" i="26464"/>
  <c r="BX109" i="26464"/>
  <c r="BY109" i="26464"/>
  <c r="BZ109" i="26464"/>
  <c r="CA109" i="26464"/>
  <c r="CB109" i="26464"/>
  <c r="CC109" i="26464"/>
  <c r="CD109" i="26464"/>
  <c r="CE109" i="26464"/>
  <c r="CF109" i="26464"/>
  <c r="CG109" i="26464"/>
  <c r="CH109" i="26464"/>
  <c r="CI109" i="26464"/>
  <c r="CJ109" i="26464"/>
  <c r="CQ109" i="26464"/>
  <c r="CR109" i="26464"/>
  <c r="CS109" i="26464"/>
  <c r="CT109" i="26464"/>
  <c r="CU109" i="26464"/>
  <c r="CV109" i="26464"/>
  <c r="A110" i="26464"/>
  <c r="B110" i="26464"/>
  <c r="C110" i="26464"/>
  <c r="D110" i="26464"/>
  <c r="E110" i="26464"/>
  <c r="F110" i="26464"/>
  <c r="G110" i="26464"/>
  <c r="H110" i="26464"/>
  <c r="I110" i="26464"/>
  <c r="J110" i="26464"/>
  <c r="K110" i="26464"/>
  <c r="L110" i="26464"/>
  <c r="M110" i="26464"/>
  <c r="N110" i="26464"/>
  <c r="O110" i="26464"/>
  <c r="P110" i="26464"/>
  <c r="Q110" i="26464"/>
  <c r="R110" i="26464"/>
  <c r="S110" i="26464"/>
  <c r="T110" i="26464"/>
  <c r="U110" i="26464"/>
  <c r="V110" i="26464"/>
  <c r="W110" i="26464"/>
  <c r="X110" i="26464"/>
  <c r="Y110" i="26464"/>
  <c r="Z110" i="26464"/>
  <c r="AA110" i="26464"/>
  <c r="AB110" i="26464"/>
  <c r="AC110" i="26464"/>
  <c r="AD110" i="26464"/>
  <c r="AE110" i="26464"/>
  <c r="AF110" i="26464"/>
  <c r="AG110" i="26464"/>
  <c r="AH110" i="26464"/>
  <c r="AI110" i="26464"/>
  <c r="AJ110" i="26464"/>
  <c r="AK110" i="26464"/>
  <c r="AL110" i="26464"/>
  <c r="AM110" i="26464"/>
  <c r="AN110" i="26464"/>
  <c r="AO110" i="26464"/>
  <c r="AP110" i="26464"/>
  <c r="AQ110" i="26464"/>
  <c r="AR110" i="26464"/>
  <c r="AS110" i="26464"/>
  <c r="AT110" i="26464"/>
  <c r="AU110" i="26464"/>
  <c r="AV110" i="26464"/>
  <c r="AW110" i="26464"/>
  <c r="AX110" i="26464"/>
  <c r="AY110" i="26464"/>
  <c r="AZ110" i="26464"/>
  <c r="BA110" i="26464"/>
  <c r="BB110" i="26464"/>
  <c r="BC110" i="26464"/>
  <c r="BD110" i="26464"/>
  <c r="BE110" i="26464"/>
  <c r="BF110" i="26464"/>
  <c r="BO110" i="26464"/>
  <c r="BP110" i="26464"/>
  <c r="BQ110" i="26464"/>
  <c r="BR110" i="26464"/>
  <c r="BS110" i="26464"/>
  <c r="BT110" i="26464"/>
  <c r="BU110" i="26464"/>
  <c r="BV110" i="26464"/>
  <c r="BW110" i="26464"/>
  <c r="BX110" i="26464"/>
  <c r="BY110" i="26464"/>
  <c r="BZ110" i="26464"/>
  <c r="CA110" i="26464"/>
  <c r="CB110" i="26464"/>
  <c r="CC110" i="26464"/>
  <c r="CD110" i="26464"/>
  <c r="CE110" i="26464"/>
  <c r="CF110" i="26464"/>
  <c r="CG110" i="26464"/>
  <c r="CH110" i="26464"/>
  <c r="CI110" i="26464"/>
  <c r="CJ110" i="26464"/>
  <c r="CQ110" i="26464"/>
  <c r="CR110" i="26464"/>
  <c r="CS110" i="26464"/>
  <c r="CT110" i="26464"/>
  <c r="CU110" i="26464"/>
  <c r="CV110" i="26464"/>
  <c r="A111" i="26464"/>
  <c r="B111" i="26464"/>
  <c r="C111" i="26464"/>
  <c r="D111" i="26464"/>
  <c r="E111" i="26464"/>
  <c r="F111" i="26464"/>
  <c r="G111" i="26464"/>
  <c r="H111" i="26464"/>
  <c r="I111" i="26464"/>
  <c r="J111" i="26464"/>
  <c r="K111" i="26464"/>
  <c r="L111" i="26464"/>
  <c r="M111" i="26464"/>
  <c r="N111" i="26464"/>
  <c r="O111" i="26464"/>
  <c r="P111" i="26464"/>
  <c r="Q111" i="26464"/>
  <c r="R111" i="26464"/>
  <c r="S111" i="26464"/>
  <c r="T111" i="26464"/>
  <c r="U111" i="26464"/>
  <c r="V111" i="26464"/>
  <c r="W111" i="26464"/>
  <c r="X111" i="26464"/>
  <c r="Y111" i="26464"/>
  <c r="Z111" i="26464"/>
  <c r="AA111" i="26464"/>
  <c r="AB111" i="26464"/>
  <c r="AC111" i="26464"/>
  <c r="AD111" i="26464"/>
  <c r="AE111" i="26464"/>
  <c r="AF111" i="26464"/>
  <c r="AG111" i="26464"/>
  <c r="AH111" i="26464"/>
  <c r="AI111" i="26464"/>
  <c r="AJ111" i="26464"/>
  <c r="AK111" i="26464"/>
  <c r="AL111" i="26464"/>
  <c r="AM111" i="26464"/>
  <c r="AN111" i="26464"/>
  <c r="AO111" i="26464"/>
  <c r="AP111" i="26464"/>
  <c r="AQ111" i="26464"/>
  <c r="AR111" i="26464"/>
  <c r="AS111" i="26464"/>
  <c r="AT111" i="26464"/>
  <c r="AU111" i="26464"/>
  <c r="AV111" i="26464"/>
  <c r="AW111" i="26464"/>
  <c r="AX111" i="26464"/>
  <c r="AY111" i="26464"/>
  <c r="AZ111" i="26464"/>
  <c r="BA111" i="26464"/>
  <c r="BB111" i="26464"/>
  <c r="BC111" i="26464"/>
  <c r="BD111" i="26464"/>
  <c r="BE111" i="26464"/>
  <c r="BF111" i="26464"/>
  <c r="BO111" i="26464"/>
  <c r="BP111" i="26464"/>
  <c r="BQ111" i="26464"/>
  <c r="BR111" i="26464"/>
  <c r="BS111" i="26464"/>
  <c r="BT111" i="26464"/>
  <c r="BU111" i="26464"/>
  <c r="BV111" i="26464"/>
  <c r="BW111" i="26464"/>
  <c r="BX111" i="26464"/>
  <c r="BY111" i="26464"/>
  <c r="BZ111" i="26464"/>
  <c r="CA111" i="26464"/>
  <c r="CB111" i="26464"/>
  <c r="CC111" i="26464"/>
  <c r="CD111" i="26464"/>
  <c r="CE111" i="26464"/>
  <c r="CF111" i="26464"/>
  <c r="CG111" i="26464"/>
  <c r="CH111" i="26464"/>
  <c r="CI111" i="26464"/>
  <c r="CJ111" i="26464"/>
  <c r="CQ111" i="26464"/>
  <c r="CR111" i="26464"/>
  <c r="CS111" i="26464"/>
  <c r="CT111" i="26464"/>
  <c r="CU111" i="26464"/>
  <c r="CV111" i="26464"/>
  <c r="A112" i="26464"/>
  <c r="B112" i="26464"/>
  <c r="C112" i="26464"/>
  <c r="D112" i="26464"/>
  <c r="E112" i="26464"/>
  <c r="F112" i="26464"/>
  <c r="G112" i="26464"/>
  <c r="H112" i="26464"/>
  <c r="I112" i="26464"/>
  <c r="J112" i="26464"/>
  <c r="K112" i="26464"/>
  <c r="L112" i="26464"/>
  <c r="M112" i="26464"/>
  <c r="N112" i="26464"/>
  <c r="O112" i="26464"/>
  <c r="P112" i="26464"/>
  <c r="Q112" i="26464"/>
  <c r="R112" i="26464"/>
  <c r="S112" i="26464"/>
  <c r="T112" i="26464"/>
  <c r="U112" i="26464"/>
  <c r="V112" i="26464"/>
  <c r="W112" i="26464"/>
  <c r="X112" i="26464"/>
  <c r="Y112" i="26464"/>
  <c r="Z112" i="26464"/>
  <c r="AA112" i="26464"/>
  <c r="AB112" i="26464"/>
  <c r="AC112" i="26464"/>
  <c r="AD112" i="26464"/>
  <c r="AE112" i="26464"/>
  <c r="AF112" i="26464"/>
  <c r="AG112" i="26464"/>
  <c r="AH112" i="26464"/>
  <c r="AI112" i="26464"/>
  <c r="AJ112" i="26464"/>
  <c r="AK112" i="26464"/>
  <c r="AL112" i="26464"/>
  <c r="AM112" i="26464"/>
  <c r="AN112" i="26464"/>
  <c r="AO112" i="26464"/>
  <c r="AP112" i="26464"/>
  <c r="AQ112" i="26464"/>
  <c r="AR112" i="26464"/>
  <c r="AS112" i="26464"/>
  <c r="AT112" i="26464"/>
  <c r="AU112" i="26464"/>
  <c r="AV112" i="26464"/>
  <c r="AW112" i="26464"/>
  <c r="AX112" i="26464"/>
  <c r="AY112" i="26464"/>
  <c r="AZ112" i="26464"/>
  <c r="BA112" i="26464"/>
  <c r="BB112" i="26464"/>
  <c r="BC112" i="26464"/>
  <c r="BD112" i="26464"/>
  <c r="BE112" i="26464"/>
  <c r="BF112" i="26464"/>
  <c r="BO112" i="26464"/>
  <c r="BP112" i="26464"/>
  <c r="BQ112" i="26464"/>
  <c r="BR112" i="26464"/>
  <c r="BS112" i="26464"/>
  <c r="BT112" i="26464"/>
  <c r="BU112" i="26464"/>
  <c r="BV112" i="26464"/>
  <c r="BW112" i="26464"/>
  <c r="BX112" i="26464"/>
  <c r="BY112" i="26464"/>
  <c r="BZ112" i="26464"/>
  <c r="CA112" i="26464"/>
  <c r="CB112" i="26464"/>
  <c r="CC112" i="26464"/>
  <c r="CD112" i="26464"/>
  <c r="CE112" i="26464"/>
  <c r="CF112" i="26464"/>
  <c r="CG112" i="26464"/>
  <c r="CH112" i="26464"/>
  <c r="CI112" i="26464"/>
  <c r="CJ112" i="26464"/>
  <c r="CQ112" i="26464"/>
  <c r="CR112" i="26464"/>
  <c r="CS112" i="26464"/>
  <c r="CT112" i="26464"/>
  <c r="CU112" i="26464"/>
  <c r="CV112" i="26464"/>
  <c r="A113" i="26464"/>
  <c r="B113" i="26464"/>
  <c r="C113" i="26464"/>
  <c r="D113" i="26464"/>
  <c r="E113" i="26464"/>
  <c r="F113" i="26464"/>
  <c r="G113" i="26464"/>
  <c r="H113" i="26464"/>
  <c r="I113" i="26464"/>
  <c r="J113" i="26464"/>
  <c r="K113" i="26464"/>
  <c r="L113" i="26464"/>
  <c r="M113" i="26464"/>
  <c r="N113" i="26464"/>
  <c r="O113" i="26464"/>
  <c r="P113" i="26464"/>
  <c r="Q113" i="26464"/>
  <c r="R113" i="26464"/>
  <c r="S113" i="26464"/>
  <c r="T113" i="26464"/>
  <c r="U113" i="26464"/>
  <c r="V113" i="26464"/>
  <c r="W113" i="26464"/>
  <c r="X113" i="26464"/>
  <c r="Y113" i="26464"/>
  <c r="Z113" i="26464"/>
  <c r="AA113" i="26464"/>
  <c r="AB113" i="26464"/>
  <c r="AC113" i="26464"/>
  <c r="AD113" i="26464"/>
  <c r="AE113" i="26464"/>
  <c r="AF113" i="26464"/>
  <c r="AG113" i="26464"/>
  <c r="AH113" i="26464"/>
  <c r="AI113" i="26464"/>
  <c r="AJ113" i="26464"/>
  <c r="AK113" i="26464"/>
  <c r="AL113" i="26464"/>
  <c r="AM113" i="26464"/>
  <c r="AN113" i="26464"/>
  <c r="AO113" i="26464"/>
  <c r="AP113" i="26464"/>
  <c r="AQ113" i="26464"/>
  <c r="AR113" i="26464"/>
  <c r="AS113" i="26464"/>
  <c r="AT113" i="26464"/>
  <c r="AU113" i="26464"/>
  <c r="AV113" i="26464"/>
  <c r="AW113" i="26464"/>
  <c r="AX113" i="26464"/>
  <c r="AY113" i="26464"/>
  <c r="AZ113" i="26464"/>
  <c r="BA113" i="26464"/>
  <c r="BB113" i="26464"/>
  <c r="BC113" i="26464"/>
  <c r="BD113" i="26464"/>
  <c r="BE113" i="26464"/>
  <c r="BF113" i="26464"/>
  <c r="BO113" i="26464"/>
  <c r="BP113" i="26464"/>
  <c r="BQ113" i="26464"/>
  <c r="BR113" i="26464"/>
  <c r="BS113" i="26464"/>
  <c r="BT113" i="26464"/>
  <c r="BU113" i="26464"/>
  <c r="BV113" i="26464"/>
  <c r="BW113" i="26464"/>
  <c r="BX113" i="26464"/>
  <c r="BY113" i="26464"/>
  <c r="BZ113" i="26464"/>
  <c r="CA113" i="26464"/>
  <c r="CB113" i="26464"/>
  <c r="CC113" i="26464"/>
  <c r="CD113" i="26464"/>
  <c r="CE113" i="26464"/>
  <c r="CF113" i="26464"/>
  <c r="CG113" i="26464"/>
  <c r="CH113" i="26464"/>
  <c r="CI113" i="26464"/>
  <c r="CJ113" i="26464"/>
  <c r="CQ113" i="26464"/>
  <c r="CR113" i="26464"/>
  <c r="CS113" i="26464"/>
  <c r="CT113" i="26464"/>
  <c r="CU113" i="26464"/>
  <c r="CV113" i="26464"/>
  <c r="A114" i="26464"/>
  <c r="B114" i="26464"/>
  <c r="C114" i="26464"/>
  <c r="D114" i="26464"/>
  <c r="E114" i="26464"/>
  <c r="F114" i="26464"/>
  <c r="G114" i="26464"/>
  <c r="H114" i="26464"/>
  <c r="I114" i="26464"/>
  <c r="J114" i="26464"/>
  <c r="K114" i="26464"/>
  <c r="L114" i="26464"/>
  <c r="M114" i="26464"/>
  <c r="N114" i="26464"/>
  <c r="O114" i="26464"/>
  <c r="P114" i="26464"/>
  <c r="Q114" i="26464"/>
  <c r="R114" i="26464"/>
  <c r="S114" i="26464"/>
  <c r="T114" i="26464"/>
  <c r="U114" i="26464"/>
  <c r="V114" i="26464"/>
  <c r="W114" i="26464"/>
  <c r="X114" i="26464"/>
  <c r="Y114" i="26464"/>
  <c r="Z114" i="26464"/>
  <c r="AA114" i="26464"/>
  <c r="AB114" i="26464"/>
  <c r="AC114" i="26464"/>
  <c r="AD114" i="26464"/>
  <c r="AE114" i="26464"/>
  <c r="AF114" i="26464"/>
  <c r="AG114" i="26464"/>
  <c r="AH114" i="26464"/>
  <c r="AI114" i="26464"/>
  <c r="AJ114" i="26464"/>
  <c r="AK114" i="26464"/>
  <c r="AL114" i="26464"/>
  <c r="AM114" i="26464"/>
  <c r="AN114" i="26464"/>
  <c r="AO114" i="26464"/>
  <c r="AP114" i="26464"/>
  <c r="AQ114" i="26464"/>
  <c r="AR114" i="26464"/>
  <c r="AS114" i="26464"/>
  <c r="AT114" i="26464"/>
  <c r="AU114" i="26464"/>
  <c r="AV114" i="26464"/>
  <c r="AW114" i="26464"/>
  <c r="AX114" i="26464"/>
  <c r="AY114" i="26464"/>
  <c r="AZ114" i="26464"/>
  <c r="BA114" i="26464"/>
  <c r="BB114" i="26464"/>
  <c r="BC114" i="26464"/>
  <c r="BD114" i="26464"/>
  <c r="BE114" i="26464"/>
  <c r="BF114" i="26464"/>
  <c r="BO114" i="26464"/>
  <c r="BP114" i="26464"/>
  <c r="BQ114" i="26464"/>
  <c r="BR114" i="26464"/>
  <c r="BS114" i="26464"/>
  <c r="BT114" i="26464"/>
  <c r="BU114" i="26464"/>
  <c r="BV114" i="26464"/>
  <c r="BW114" i="26464"/>
  <c r="BX114" i="26464"/>
  <c r="BY114" i="26464"/>
  <c r="BZ114" i="26464"/>
  <c r="CA114" i="26464"/>
  <c r="CB114" i="26464"/>
  <c r="CC114" i="26464"/>
  <c r="CD114" i="26464"/>
  <c r="CE114" i="26464"/>
  <c r="CF114" i="26464"/>
  <c r="CG114" i="26464"/>
  <c r="CH114" i="26464"/>
  <c r="CI114" i="26464"/>
  <c r="CJ114" i="26464"/>
  <c r="CQ114" i="26464"/>
  <c r="CR114" i="26464"/>
  <c r="CS114" i="26464"/>
  <c r="CT114" i="26464"/>
  <c r="CU114" i="26464"/>
  <c r="CV114" i="26464"/>
  <c r="A115" i="26464"/>
  <c r="B115" i="26464"/>
  <c r="C115" i="26464"/>
  <c r="D115" i="26464"/>
  <c r="E115" i="26464"/>
  <c r="F115" i="26464"/>
  <c r="G115" i="26464"/>
  <c r="H115" i="26464"/>
  <c r="I115" i="26464"/>
  <c r="J115" i="26464"/>
  <c r="K115" i="26464"/>
  <c r="L115" i="26464"/>
  <c r="M115" i="26464"/>
  <c r="N115" i="26464"/>
  <c r="O115" i="26464"/>
  <c r="P115" i="26464"/>
  <c r="Q115" i="26464"/>
  <c r="R115" i="26464"/>
  <c r="S115" i="26464"/>
  <c r="T115" i="26464"/>
  <c r="U115" i="26464"/>
  <c r="V115" i="26464"/>
  <c r="W115" i="26464"/>
  <c r="X115" i="26464"/>
  <c r="Y115" i="26464"/>
  <c r="Z115" i="26464"/>
  <c r="AA115" i="26464"/>
  <c r="AB115" i="26464"/>
  <c r="AC115" i="26464"/>
  <c r="AD115" i="26464"/>
  <c r="AE115" i="26464"/>
  <c r="AF115" i="26464"/>
  <c r="AG115" i="26464"/>
  <c r="AH115" i="26464"/>
  <c r="AI115" i="26464"/>
  <c r="AJ115" i="26464"/>
  <c r="AK115" i="26464"/>
  <c r="AL115" i="26464"/>
  <c r="AM115" i="26464"/>
  <c r="AN115" i="26464"/>
  <c r="AO115" i="26464"/>
  <c r="AP115" i="26464"/>
  <c r="AQ115" i="26464"/>
  <c r="AR115" i="26464"/>
  <c r="AS115" i="26464"/>
  <c r="AT115" i="26464"/>
  <c r="AU115" i="26464"/>
  <c r="AV115" i="26464"/>
  <c r="AW115" i="26464"/>
  <c r="AX115" i="26464"/>
  <c r="AY115" i="26464"/>
  <c r="AZ115" i="26464"/>
  <c r="BA115" i="26464"/>
  <c r="BB115" i="26464"/>
  <c r="BC115" i="26464"/>
  <c r="BD115" i="26464"/>
  <c r="BE115" i="26464"/>
  <c r="BF115" i="26464"/>
  <c r="BO115" i="26464"/>
  <c r="BP115" i="26464"/>
  <c r="BQ115" i="26464"/>
  <c r="BR115" i="26464"/>
  <c r="BS115" i="26464"/>
  <c r="BT115" i="26464"/>
  <c r="BU115" i="26464"/>
  <c r="BV115" i="26464"/>
  <c r="BW115" i="26464"/>
  <c r="BX115" i="26464"/>
  <c r="BY115" i="26464"/>
  <c r="BZ115" i="26464"/>
  <c r="CA115" i="26464"/>
  <c r="CB115" i="26464"/>
  <c r="CC115" i="26464"/>
  <c r="CD115" i="26464"/>
  <c r="CE115" i="26464"/>
  <c r="CF115" i="26464"/>
  <c r="CG115" i="26464"/>
  <c r="CH115" i="26464"/>
  <c r="CI115" i="26464"/>
  <c r="CJ115" i="26464"/>
  <c r="CQ115" i="26464"/>
  <c r="CR115" i="26464"/>
  <c r="CS115" i="26464"/>
  <c r="CT115" i="26464"/>
  <c r="CU115" i="26464"/>
  <c r="CV115" i="26464"/>
  <c r="A116" i="26464"/>
  <c r="B116" i="26464"/>
  <c r="C116" i="26464"/>
  <c r="D116" i="26464"/>
  <c r="E116" i="26464"/>
  <c r="F116" i="26464"/>
  <c r="G116" i="26464"/>
  <c r="H116" i="26464"/>
  <c r="I116" i="26464"/>
  <c r="J116" i="26464"/>
  <c r="K116" i="26464"/>
  <c r="L116" i="26464"/>
  <c r="M116" i="26464"/>
  <c r="N116" i="26464"/>
  <c r="O116" i="26464"/>
  <c r="P116" i="26464"/>
  <c r="Q116" i="26464"/>
  <c r="R116" i="26464"/>
  <c r="S116" i="26464"/>
  <c r="T116" i="26464"/>
  <c r="U116" i="26464"/>
  <c r="V116" i="26464"/>
  <c r="W116" i="26464"/>
  <c r="X116" i="26464"/>
  <c r="Y116" i="26464"/>
  <c r="Z116" i="26464"/>
  <c r="AA116" i="26464"/>
  <c r="AB116" i="26464"/>
  <c r="AC116" i="26464"/>
  <c r="AD116" i="26464"/>
  <c r="AE116" i="26464"/>
  <c r="AF116" i="26464"/>
  <c r="AG116" i="26464"/>
  <c r="AH116" i="26464"/>
  <c r="AI116" i="26464"/>
  <c r="AJ116" i="26464"/>
  <c r="AK116" i="26464"/>
  <c r="AL116" i="26464"/>
  <c r="AM116" i="26464"/>
  <c r="AN116" i="26464"/>
  <c r="AO116" i="26464"/>
  <c r="AP116" i="26464"/>
  <c r="AQ116" i="26464"/>
  <c r="AR116" i="26464"/>
  <c r="AS116" i="26464"/>
  <c r="AT116" i="26464"/>
  <c r="AU116" i="26464"/>
  <c r="AV116" i="26464"/>
  <c r="AW116" i="26464"/>
  <c r="AX116" i="26464"/>
  <c r="AY116" i="26464"/>
  <c r="AZ116" i="26464"/>
  <c r="BA116" i="26464"/>
  <c r="BB116" i="26464"/>
  <c r="BC116" i="26464"/>
  <c r="BD116" i="26464"/>
  <c r="BE116" i="26464"/>
  <c r="BF116" i="26464"/>
  <c r="BO116" i="26464"/>
  <c r="BP116" i="26464"/>
  <c r="BQ116" i="26464"/>
  <c r="BR116" i="26464"/>
  <c r="BS116" i="26464"/>
  <c r="BT116" i="26464"/>
  <c r="BU116" i="26464"/>
  <c r="BV116" i="26464"/>
  <c r="BW116" i="26464"/>
  <c r="BX116" i="26464"/>
  <c r="BY116" i="26464"/>
  <c r="BZ116" i="26464"/>
  <c r="CA116" i="26464"/>
  <c r="CB116" i="26464"/>
  <c r="CC116" i="26464"/>
  <c r="CD116" i="26464"/>
  <c r="CE116" i="26464"/>
  <c r="CF116" i="26464"/>
  <c r="CG116" i="26464"/>
  <c r="CH116" i="26464"/>
  <c r="CI116" i="26464"/>
  <c r="CJ116" i="26464"/>
  <c r="CQ116" i="26464"/>
  <c r="CR116" i="26464"/>
  <c r="CS116" i="26464"/>
  <c r="CT116" i="26464"/>
  <c r="CU116" i="26464"/>
  <c r="CV116" i="26464"/>
  <c r="A117" i="26464"/>
  <c r="B117" i="26464"/>
  <c r="C117" i="26464"/>
  <c r="D117" i="26464"/>
  <c r="E117" i="26464"/>
  <c r="F117" i="26464"/>
  <c r="G117" i="26464"/>
  <c r="H117" i="26464"/>
  <c r="I117" i="26464"/>
  <c r="J117" i="26464"/>
  <c r="K117" i="26464"/>
  <c r="L117" i="26464"/>
  <c r="M117" i="26464"/>
  <c r="N117" i="26464"/>
  <c r="O117" i="26464"/>
  <c r="P117" i="26464"/>
  <c r="Q117" i="26464"/>
  <c r="R117" i="26464"/>
  <c r="S117" i="26464"/>
  <c r="T117" i="26464"/>
  <c r="U117" i="26464"/>
  <c r="V117" i="26464"/>
  <c r="W117" i="26464"/>
  <c r="X117" i="26464"/>
  <c r="Y117" i="26464"/>
  <c r="Z117" i="26464"/>
  <c r="AA117" i="26464"/>
  <c r="AB117" i="26464"/>
  <c r="AC117" i="26464"/>
  <c r="AD117" i="26464"/>
  <c r="AE117" i="26464"/>
  <c r="AF117" i="26464"/>
  <c r="AG117" i="26464"/>
  <c r="AH117" i="26464"/>
  <c r="AI117" i="26464"/>
  <c r="AJ117" i="26464"/>
  <c r="AK117" i="26464"/>
  <c r="AL117" i="26464"/>
  <c r="AM117" i="26464"/>
  <c r="AN117" i="26464"/>
  <c r="AO117" i="26464"/>
  <c r="AP117" i="26464"/>
  <c r="AQ117" i="26464"/>
  <c r="AR117" i="26464"/>
  <c r="AS117" i="26464"/>
  <c r="AT117" i="26464"/>
  <c r="AU117" i="26464"/>
  <c r="AV117" i="26464"/>
  <c r="AW117" i="26464"/>
  <c r="AX117" i="26464"/>
  <c r="AY117" i="26464"/>
  <c r="AZ117" i="26464"/>
  <c r="BA117" i="26464"/>
  <c r="BB117" i="26464"/>
  <c r="BC117" i="26464"/>
  <c r="BD117" i="26464"/>
  <c r="BE117" i="26464"/>
  <c r="BF117" i="26464"/>
  <c r="BO117" i="26464"/>
  <c r="BP117" i="26464"/>
  <c r="BQ117" i="26464"/>
  <c r="BR117" i="26464"/>
  <c r="BS117" i="26464"/>
  <c r="BT117" i="26464"/>
  <c r="BU117" i="26464"/>
  <c r="BV117" i="26464"/>
  <c r="BW117" i="26464"/>
  <c r="BX117" i="26464"/>
  <c r="BY117" i="26464"/>
  <c r="BZ117" i="26464"/>
  <c r="CA117" i="26464"/>
  <c r="CB117" i="26464"/>
  <c r="CC117" i="26464"/>
  <c r="CD117" i="26464"/>
  <c r="CE117" i="26464"/>
  <c r="CF117" i="26464"/>
  <c r="CG117" i="26464"/>
  <c r="CH117" i="26464"/>
  <c r="CI117" i="26464"/>
  <c r="CJ117" i="26464"/>
  <c r="CQ117" i="26464"/>
  <c r="CR117" i="26464"/>
  <c r="CS117" i="26464"/>
  <c r="CT117" i="26464"/>
  <c r="CU117" i="26464"/>
  <c r="CV117" i="26464"/>
  <c r="A118" i="26464"/>
  <c r="B118" i="26464"/>
  <c r="C118" i="26464"/>
  <c r="D118" i="26464"/>
  <c r="E118" i="26464"/>
  <c r="F118" i="26464"/>
  <c r="G118" i="26464"/>
  <c r="H118" i="26464"/>
  <c r="I118" i="26464"/>
  <c r="J118" i="26464"/>
  <c r="K118" i="26464"/>
  <c r="L118" i="26464"/>
  <c r="M118" i="26464"/>
  <c r="N118" i="26464"/>
  <c r="O118" i="26464"/>
  <c r="P118" i="26464"/>
  <c r="Q118" i="26464"/>
  <c r="R118" i="26464"/>
  <c r="S118" i="26464"/>
  <c r="T118" i="26464"/>
  <c r="U118" i="26464"/>
  <c r="V118" i="26464"/>
  <c r="W118" i="26464"/>
  <c r="X118" i="26464"/>
  <c r="Y118" i="26464"/>
  <c r="Z118" i="26464"/>
  <c r="AA118" i="26464"/>
  <c r="AB118" i="26464"/>
  <c r="AC118" i="26464"/>
  <c r="AD118" i="26464"/>
  <c r="AE118" i="26464"/>
  <c r="AF118" i="26464"/>
  <c r="AG118" i="26464"/>
  <c r="AH118" i="26464"/>
  <c r="AI118" i="26464"/>
  <c r="AJ118" i="26464"/>
  <c r="AK118" i="26464"/>
  <c r="AL118" i="26464"/>
  <c r="AM118" i="26464"/>
  <c r="AN118" i="26464"/>
  <c r="AO118" i="26464"/>
  <c r="AP118" i="26464"/>
  <c r="AQ118" i="26464"/>
  <c r="AR118" i="26464"/>
  <c r="AS118" i="26464"/>
  <c r="AT118" i="26464"/>
  <c r="AU118" i="26464"/>
  <c r="AV118" i="26464"/>
  <c r="AW118" i="26464"/>
  <c r="AX118" i="26464"/>
  <c r="AY118" i="26464"/>
  <c r="AZ118" i="26464"/>
  <c r="BA118" i="26464"/>
  <c r="BB118" i="26464"/>
  <c r="BC118" i="26464"/>
  <c r="BD118" i="26464"/>
  <c r="BE118" i="26464"/>
  <c r="BF118" i="26464"/>
  <c r="BO118" i="26464"/>
  <c r="BP118" i="26464"/>
  <c r="BQ118" i="26464"/>
  <c r="BR118" i="26464"/>
  <c r="BS118" i="26464"/>
  <c r="BT118" i="26464"/>
  <c r="BU118" i="26464"/>
  <c r="BV118" i="26464"/>
  <c r="BW118" i="26464"/>
  <c r="BX118" i="26464"/>
  <c r="BY118" i="26464"/>
  <c r="BZ118" i="26464"/>
  <c r="CA118" i="26464"/>
  <c r="CB118" i="26464"/>
  <c r="CC118" i="26464"/>
  <c r="CD118" i="26464"/>
  <c r="CE118" i="26464"/>
  <c r="CF118" i="26464"/>
  <c r="CG118" i="26464"/>
  <c r="CH118" i="26464"/>
  <c r="CI118" i="26464"/>
  <c r="CJ118" i="26464"/>
  <c r="CQ118" i="26464"/>
  <c r="CR118" i="26464"/>
  <c r="CS118" i="26464"/>
  <c r="CT118" i="26464"/>
  <c r="CU118" i="26464"/>
  <c r="CV118" i="26464"/>
  <c r="A119" i="26464"/>
  <c r="B119" i="26464"/>
  <c r="C119" i="26464"/>
  <c r="D119" i="26464"/>
  <c r="E119" i="26464"/>
  <c r="F119" i="26464"/>
  <c r="G119" i="26464"/>
  <c r="H119" i="26464"/>
  <c r="I119" i="26464"/>
  <c r="J119" i="26464"/>
  <c r="K119" i="26464"/>
  <c r="L119" i="26464"/>
  <c r="M119" i="26464"/>
  <c r="N119" i="26464"/>
  <c r="O119" i="26464"/>
  <c r="P119" i="26464"/>
  <c r="Q119" i="26464"/>
  <c r="R119" i="26464"/>
  <c r="S119" i="26464"/>
  <c r="T119" i="26464"/>
  <c r="U119" i="26464"/>
  <c r="V119" i="26464"/>
  <c r="W119" i="26464"/>
  <c r="X119" i="26464"/>
  <c r="Y119" i="26464"/>
  <c r="Z119" i="26464"/>
  <c r="AA119" i="26464"/>
  <c r="AB119" i="26464"/>
  <c r="AC119" i="26464"/>
  <c r="AD119" i="26464"/>
  <c r="AE119" i="26464"/>
  <c r="AF119" i="26464"/>
  <c r="AG119" i="26464"/>
  <c r="AH119" i="26464"/>
  <c r="AI119" i="26464"/>
  <c r="AJ119" i="26464"/>
  <c r="AK119" i="26464"/>
  <c r="AL119" i="26464"/>
  <c r="AM119" i="26464"/>
  <c r="AN119" i="26464"/>
  <c r="AO119" i="26464"/>
  <c r="AP119" i="26464"/>
  <c r="AQ119" i="26464"/>
  <c r="AR119" i="26464"/>
  <c r="AS119" i="26464"/>
  <c r="AT119" i="26464"/>
  <c r="AU119" i="26464"/>
  <c r="AV119" i="26464"/>
  <c r="AW119" i="26464"/>
  <c r="AX119" i="26464"/>
  <c r="AY119" i="26464"/>
  <c r="AZ119" i="26464"/>
  <c r="BA119" i="26464"/>
  <c r="BB119" i="26464"/>
  <c r="BC119" i="26464"/>
  <c r="BD119" i="26464"/>
  <c r="BE119" i="26464"/>
  <c r="BF119" i="26464"/>
  <c r="BO119" i="26464"/>
  <c r="BP119" i="26464"/>
  <c r="BQ119" i="26464"/>
  <c r="BR119" i="26464"/>
  <c r="BS119" i="26464"/>
  <c r="BT119" i="26464"/>
  <c r="BU119" i="26464"/>
  <c r="BV119" i="26464"/>
  <c r="BW119" i="26464"/>
  <c r="BX119" i="26464"/>
  <c r="BY119" i="26464"/>
  <c r="BZ119" i="26464"/>
  <c r="CA119" i="26464"/>
  <c r="CB119" i="26464"/>
  <c r="CC119" i="26464"/>
  <c r="CD119" i="26464"/>
  <c r="CE119" i="26464"/>
  <c r="CF119" i="26464"/>
  <c r="CG119" i="26464"/>
  <c r="CH119" i="26464"/>
  <c r="CI119" i="26464"/>
  <c r="CJ119" i="26464"/>
  <c r="CQ119" i="26464"/>
  <c r="CR119" i="26464"/>
  <c r="CS119" i="26464"/>
  <c r="CT119" i="26464"/>
  <c r="CU119" i="26464"/>
  <c r="CV119" i="26464"/>
  <c r="A120" i="26464"/>
  <c r="B120" i="26464"/>
  <c r="C120" i="26464"/>
  <c r="D120" i="26464"/>
  <c r="E120" i="26464"/>
  <c r="F120" i="26464"/>
  <c r="G120" i="26464"/>
  <c r="H120" i="26464"/>
  <c r="I120" i="26464"/>
  <c r="J120" i="26464"/>
  <c r="K120" i="26464"/>
  <c r="L120" i="26464"/>
  <c r="M120" i="26464"/>
  <c r="N120" i="26464"/>
  <c r="O120" i="26464"/>
  <c r="P120" i="26464"/>
  <c r="Q120" i="26464"/>
  <c r="R120" i="26464"/>
  <c r="S120" i="26464"/>
  <c r="T120" i="26464"/>
  <c r="U120" i="26464"/>
  <c r="V120" i="26464"/>
  <c r="W120" i="26464"/>
  <c r="X120" i="26464"/>
  <c r="Y120" i="26464"/>
  <c r="Z120" i="26464"/>
  <c r="AA120" i="26464"/>
  <c r="AB120" i="26464"/>
  <c r="AC120" i="26464"/>
  <c r="AD120" i="26464"/>
  <c r="AE120" i="26464"/>
  <c r="AF120" i="26464"/>
  <c r="AG120" i="26464"/>
  <c r="AH120" i="26464"/>
  <c r="AI120" i="26464"/>
  <c r="AJ120" i="26464"/>
  <c r="AK120" i="26464"/>
  <c r="AL120" i="26464"/>
  <c r="AM120" i="26464"/>
  <c r="AN120" i="26464"/>
  <c r="AO120" i="26464"/>
  <c r="AP120" i="26464"/>
  <c r="AQ120" i="26464"/>
  <c r="AR120" i="26464"/>
  <c r="AS120" i="26464"/>
  <c r="AT120" i="26464"/>
  <c r="AU120" i="26464"/>
  <c r="AV120" i="26464"/>
  <c r="AW120" i="26464"/>
  <c r="AX120" i="26464"/>
  <c r="AY120" i="26464"/>
  <c r="AZ120" i="26464"/>
  <c r="BA120" i="26464"/>
  <c r="BB120" i="26464"/>
  <c r="BC120" i="26464"/>
  <c r="BD120" i="26464"/>
  <c r="BE120" i="26464"/>
  <c r="BF120" i="26464"/>
  <c r="BO120" i="26464"/>
  <c r="BP120" i="26464"/>
  <c r="BQ120" i="26464"/>
  <c r="BR120" i="26464"/>
  <c r="BS120" i="26464"/>
  <c r="BT120" i="26464"/>
  <c r="BU120" i="26464"/>
  <c r="BV120" i="26464"/>
  <c r="BW120" i="26464"/>
  <c r="BX120" i="26464"/>
  <c r="BY120" i="26464"/>
  <c r="BZ120" i="26464"/>
  <c r="CA120" i="26464"/>
  <c r="CB120" i="26464"/>
  <c r="CC120" i="26464"/>
  <c r="CD120" i="26464"/>
  <c r="CE120" i="26464"/>
  <c r="CF120" i="26464"/>
  <c r="CG120" i="26464"/>
  <c r="CH120" i="26464"/>
  <c r="CI120" i="26464"/>
  <c r="CJ120" i="26464"/>
  <c r="CQ120" i="26464"/>
  <c r="CR120" i="26464"/>
  <c r="CS120" i="26464"/>
  <c r="CT120" i="26464"/>
  <c r="CU120" i="26464"/>
  <c r="CV120" i="26464"/>
  <c r="A121" i="26464"/>
  <c r="B121" i="26464"/>
  <c r="C121" i="26464"/>
  <c r="D121" i="26464"/>
  <c r="E121" i="26464"/>
  <c r="F121" i="26464"/>
  <c r="G121" i="26464"/>
  <c r="H121" i="26464"/>
  <c r="I121" i="26464"/>
  <c r="J121" i="26464"/>
  <c r="K121" i="26464"/>
  <c r="L121" i="26464"/>
  <c r="M121" i="26464"/>
  <c r="N121" i="26464"/>
  <c r="O121" i="26464"/>
  <c r="P121" i="26464"/>
  <c r="Q121" i="26464"/>
  <c r="R121" i="26464"/>
  <c r="S121" i="26464"/>
  <c r="T121" i="26464"/>
  <c r="U121" i="26464"/>
  <c r="V121" i="26464"/>
  <c r="W121" i="26464"/>
  <c r="X121" i="26464"/>
  <c r="Y121" i="26464"/>
  <c r="Z121" i="26464"/>
  <c r="AA121" i="26464"/>
  <c r="AB121" i="26464"/>
  <c r="AC121" i="26464"/>
  <c r="AD121" i="26464"/>
  <c r="AE121" i="26464"/>
  <c r="AF121" i="26464"/>
  <c r="AG121" i="26464"/>
  <c r="AH121" i="26464"/>
  <c r="AI121" i="26464"/>
  <c r="AJ121" i="26464"/>
  <c r="AK121" i="26464"/>
  <c r="AL121" i="26464"/>
  <c r="AM121" i="26464"/>
  <c r="AN121" i="26464"/>
  <c r="AO121" i="26464"/>
  <c r="AP121" i="26464"/>
  <c r="AQ121" i="26464"/>
  <c r="AR121" i="26464"/>
  <c r="AS121" i="26464"/>
  <c r="AT121" i="26464"/>
  <c r="AU121" i="26464"/>
  <c r="AV121" i="26464"/>
  <c r="AW121" i="26464"/>
  <c r="AX121" i="26464"/>
  <c r="AY121" i="26464"/>
  <c r="AZ121" i="26464"/>
  <c r="BA121" i="26464"/>
  <c r="BB121" i="26464"/>
  <c r="BC121" i="26464"/>
  <c r="BD121" i="26464"/>
  <c r="BE121" i="26464"/>
  <c r="BF121" i="26464"/>
  <c r="BO121" i="26464"/>
  <c r="BP121" i="26464"/>
  <c r="BQ121" i="26464"/>
  <c r="BR121" i="26464"/>
  <c r="BS121" i="26464"/>
  <c r="BT121" i="26464"/>
  <c r="BU121" i="26464"/>
  <c r="BV121" i="26464"/>
  <c r="BW121" i="26464"/>
  <c r="BX121" i="26464"/>
  <c r="BY121" i="26464"/>
  <c r="BZ121" i="26464"/>
  <c r="CA121" i="26464"/>
  <c r="CB121" i="26464"/>
  <c r="CC121" i="26464"/>
  <c r="CD121" i="26464"/>
  <c r="CE121" i="26464"/>
  <c r="CF121" i="26464"/>
  <c r="CG121" i="26464"/>
  <c r="CH121" i="26464"/>
  <c r="CI121" i="26464"/>
  <c r="CJ121" i="26464"/>
  <c r="CQ121" i="26464"/>
  <c r="CR121" i="26464"/>
  <c r="CS121" i="26464"/>
  <c r="CT121" i="26464"/>
  <c r="CU121" i="26464"/>
  <c r="CV121" i="26464"/>
  <c r="A122" i="26464"/>
  <c r="B122" i="26464"/>
  <c r="C122" i="26464"/>
  <c r="D122" i="26464"/>
  <c r="E122" i="26464"/>
  <c r="F122" i="26464"/>
  <c r="G122" i="26464"/>
  <c r="H122" i="26464"/>
  <c r="I122" i="26464"/>
  <c r="J122" i="26464"/>
  <c r="K122" i="26464"/>
  <c r="L122" i="26464"/>
  <c r="M122" i="26464"/>
  <c r="N122" i="26464"/>
  <c r="O122" i="26464"/>
  <c r="P122" i="26464"/>
  <c r="Q122" i="26464"/>
  <c r="R122" i="26464"/>
  <c r="S122" i="26464"/>
  <c r="T122" i="26464"/>
  <c r="U122" i="26464"/>
  <c r="V122" i="26464"/>
  <c r="W122" i="26464"/>
  <c r="X122" i="26464"/>
  <c r="Y122" i="26464"/>
  <c r="Z122" i="26464"/>
  <c r="AA122" i="26464"/>
  <c r="AB122" i="26464"/>
  <c r="AC122" i="26464"/>
  <c r="AD122" i="26464"/>
  <c r="AE122" i="26464"/>
  <c r="AF122" i="26464"/>
  <c r="AG122" i="26464"/>
  <c r="AH122" i="26464"/>
  <c r="AI122" i="26464"/>
  <c r="AJ122" i="26464"/>
  <c r="AK122" i="26464"/>
  <c r="AL122" i="26464"/>
  <c r="AM122" i="26464"/>
  <c r="AN122" i="26464"/>
  <c r="AO122" i="26464"/>
  <c r="AP122" i="26464"/>
  <c r="AQ122" i="26464"/>
  <c r="AR122" i="26464"/>
  <c r="AS122" i="26464"/>
  <c r="AT122" i="26464"/>
  <c r="AU122" i="26464"/>
  <c r="AV122" i="26464"/>
  <c r="AW122" i="26464"/>
  <c r="AX122" i="26464"/>
  <c r="AY122" i="26464"/>
  <c r="AZ122" i="26464"/>
  <c r="BA122" i="26464"/>
  <c r="BB122" i="26464"/>
  <c r="BC122" i="26464"/>
  <c r="BD122" i="26464"/>
  <c r="BE122" i="26464"/>
  <c r="BF122" i="26464"/>
  <c r="BO122" i="26464"/>
  <c r="BP122" i="26464"/>
  <c r="BQ122" i="26464"/>
  <c r="BR122" i="26464"/>
  <c r="BS122" i="26464"/>
  <c r="BT122" i="26464"/>
  <c r="BU122" i="26464"/>
  <c r="BV122" i="26464"/>
  <c r="BW122" i="26464"/>
  <c r="BX122" i="26464"/>
  <c r="BY122" i="26464"/>
  <c r="BZ122" i="26464"/>
  <c r="CA122" i="26464"/>
  <c r="CB122" i="26464"/>
  <c r="CC122" i="26464"/>
  <c r="CD122" i="26464"/>
  <c r="CE122" i="26464"/>
  <c r="CF122" i="26464"/>
  <c r="CG122" i="26464"/>
  <c r="CH122" i="26464"/>
  <c r="CI122" i="26464"/>
  <c r="CJ122" i="26464"/>
  <c r="CQ122" i="26464"/>
  <c r="CR122" i="26464"/>
  <c r="CS122" i="26464"/>
  <c r="CT122" i="26464"/>
  <c r="CU122" i="26464"/>
  <c r="CV122" i="26464"/>
  <c r="A123" i="26464"/>
  <c r="B123" i="26464"/>
  <c r="C123" i="26464"/>
  <c r="D123" i="26464"/>
  <c r="E123" i="26464"/>
  <c r="F123" i="26464"/>
  <c r="G123" i="26464"/>
  <c r="H123" i="26464"/>
  <c r="I123" i="26464"/>
  <c r="J123" i="26464"/>
  <c r="K123" i="26464"/>
  <c r="L123" i="26464"/>
  <c r="M123" i="26464"/>
  <c r="N123" i="26464"/>
  <c r="O123" i="26464"/>
  <c r="P123" i="26464"/>
  <c r="Q123" i="26464"/>
  <c r="R123" i="26464"/>
  <c r="S123" i="26464"/>
  <c r="T123" i="26464"/>
  <c r="U123" i="26464"/>
  <c r="V123" i="26464"/>
  <c r="W123" i="26464"/>
  <c r="X123" i="26464"/>
  <c r="Y123" i="26464"/>
  <c r="Z123" i="26464"/>
  <c r="AA123" i="26464"/>
  <c r="AB123" i="26464"/>
  <c r="AC123" i="26464"/>
  <c r="AD123" i="26464"/>
  <c r="AE123" i="26464"/>
  <c r="AF123" i="26464"/>
  <c r="AG123" i="26464"/>
  <c r="AH123" i="26464"/>
  <c r="AI123" i="26464"/>
  <c r="AJ123" i="26464"/>
  <c r="AK123" i="26464"/>
  <c r="AL123" i="26464"/>
  <c r="AM123" i="26464"/>
  <c r="AN123" i="26464"/>
  <c r="AO123" i="26464"/>
  <c r="AP123" i="26464"/>
  <c r="AQ123" i="26464"/>
  <c r="AR123" i="26464"/>
  <c r="AS123" i="26464"/>
  <c r="AT123" i="26464"/>
  <c r="AU123" i="26464"/>
  <c r="AV123" i="26464"/>
  <c r="AW123" i="26464"/>
  <c r="AX123" i="26464"/>
  <c r="AY123" i="26464"/>
  <c r="AZ123" i="26464"/>
  <c r="BA123" i="26464"/>
  <c r="BB123" i="26464"/>
  <c r="BC123" i="26464"/>
  <c r="BD123" i="26464"/>
  <c r="BE123" i="26464"/>
  <c r="BF123" i="26464"/>
  <c r="BO123" i="26464"/>
  <c r="BP123" i="26464"/>
  <c r="BQ123" i="26464"/>
  <c r="BR123" i="26464"/>
  <c r="BS123" i="26464"/>
  <c r="BT123" i="26464"/>
  <c r="BU123" i="26464"/>
  <c r="BV123" i="26464"/>
  <c r="BW123" i="26464"/>
  <c r="BX123" i="26464"/>
  <c r="BY123" i="26464"/>
  <c r="BZ123" i="26464"/>
  <c r="CA123" i="26464"/>
  <c r="CB123" i="26464"/>
  <c r="CC123" i="26464"/>
  <c r="CD123" i="26464"/>
  <c r="CE123" i="26464"/>
  <c r="CF123" i="26464"/>
  <c r="CG123" i="26464"/>
  <c r="CH123" i="26464"/>
  <c r="CI123" i="26464"/>
  <c r="CJ123" i="26464"/>
  <c r="CQ123" i="26464"/>
  <c r="CR123" i="26464"/>
  <c r="CS123" i="26464"/>
  <c r="CT123" i="26464"/>
  <c r="CU123" i="26464"/>
  <c r="CV123" i="26464"/>
  <c r="A124" i="26464"/>
  <c r="B124" i="26464"/>
  <c r="C124" i="26464"/>
  <c r="D124" i="26464"/>
  <c r="E124" i="26464"/>
  <c r="F124" i="26464"/>
  <c r="G124" i="26464"/>
  <c r="H124" i="26464"/>
  <c r="I124" i="26464"/>
  <c r="J124" i="26464"/>
  <c r="K124" i="26464"/>
  <c r="L124" i="26464"/>
  <c r="M124" i="26464"/>
  <c r="N124" i="26464"/>
  <c r="O124" i="26464"/>
  <c r="P124" i="26464"/>
  <c r="Q124" i="26464"/>
  <c r="R124" i="26464"/>
  <c r="S124" i="26464"/>
  <c r="T124" i="26464"/>
  <c r="U124" i="26464"/>
  <c r="V124" i="26464"/>
  <c r="W124" i="26464"/>
  <c r="X124" i="26464"/>
  <c r="Y124" i="26464"/>
  <c r="Z124" i="26464"/>
  <c r="AA124" i="26464"/>
  <c r="AB124" i="26464"/>
  <c r="AC124" i="26464"/>
  <c r="AD124" i="26464"/>
  <c r="AE124" i="26464"/>
  <c r="AF124" i="26464"/>
  <c r="AG124" i="26464"/>
  <c r="AH124" i="26464"/>
  <c r="AI124" i="26464"/>
  <c r="AJ124" i="26464"/>
  <c r="AK124" i="26464"/>
  <c r="AL124" i="26464"/>
  <c r="AM124" i="26464"/>
  <c r="AN124" i="26464"/>
  <c r="AO124" i="26464"/>
  <c r="AP124" i="26464"/>
  <c r="AQ124" i="26464"/>
  <c r="AR124" i="26464"/>
  <c r="AS124" i="26464"/>
  <c r="AT124" i="26464"/>
  <c r="AU124" i="26464"/>
  <c r="AV124" i="26464"/>
  <c r="AW124" i="26464"/>
  <c r="AX124" i="26464"/>
  <c r="AY124" i="26464"/>
  <c r="AZ124" i="26464"/>
  <c r="BA124" i="26464"/>
  <c r="BB124" i="26464"/>
  <c r="BC124" i="26464"/>
  <c r="BD124" i="26464"/>
  <c r="BE124" i="26464"/>
  <c r="BF124" i="26464"/>
  <c r="BO124" i="26464"/>
  <c r="BP124" i="26464"/>
  <c r="BQ124" i="26464"/>
  <c r="BR124" i="26464"/>
  <c r="BS124" i="26464"/>
  <c r="BT124" i="26464"/>
  <c r="BU124" i="26464"/>
  <c r="BV124" i="26464"/>
  <c r="BW124" i="26464"/>
  <c r="BX124" i="26464"/>
  <c r="BY124" i="26464"/>
  <c r="BZ124" i="26464"/>
  <c r="CA124" i="26464"/>
  <c r="CB124" i="26464"/>
  <c r="CC124" i="26464"/>
  <c r="CD124" i="26464"/>
  <c r="CE124" i="26464"/>
  <c r="CF124" i="26464"/>
  <c r="CG124" i="26464"/>
  <c r="CH124" i="26464"/>
  <c r="CI124" i="26464"/>
  <c r="CJ124" i="26464"/>
  <c r="CQ124" i="26464"/>
  <c r="CR124" i="26464"/>
  <c r="CS124" i="26464"/>
  <c r="CT124" i="26464"/>
  <c r="CU124" i="26464"/>
  <c r="CV124" i="26464"/>
  <c r="A125" i="26464"/>
  <c r="B125" i="26464"/>
  <c r="C125" i="26464"/>
  <c r="D125" i="26464"/>
  <c r="E125" i="26464"/>
  <c r="F125" i="26464"/>
  <c r="G125" i="26464"/>
  <c r="H125" i="26464"/>
  <c r="I125" i="26464"/>
  <c r="J125" i="26464"/>
  <c r="K125" i="26464"/>
  <c r="L125" i="26464"/>
  <c r="M125" i="26464"/>
  <c r="N125" i="26464"/>
  <c r="O125" i="26464"/>
  <c r="P125" i="26464"/>
  <c r="Q125" i="26464"/>
  <c r="R125" i="26464"/>
  <c r="S125" i="26464"/>
  <c r="T125" i="26464"/>
  <c r="U125" i="26464"/>
  <c r="V125" i="26464"/>
  <c r="W125" i="26464"/>
  <c r="X125" i="26464"/>
  <c r="Y125" i="26464"/>
  <c r="Z125" i="26464"/>
  <c r="AA125" i="26464"/>
  <c r="AB125" i="26464"/>
  <c r="AC125" i="26464"/>
  <c r="AD125" i="26464"/>
  <c r="AE125" i="26464"/>
  <c r="AF125" i="26464"/>
  <c r="AG125" i="26464"/>
  <c r="AH125" i="26464"/>
  <c r="AI125" i="26464"/>
  <c r="AJ125" i="26464"/>
  <c r="AK125" i="26464"/>
  <c r="AL125" i="26464"/>
  <c r="AM125" i="26464"/>
  <c r="AN125" i="26464"/>
  <c r="AO125" i="26464"/>
  <c r="AP125" i="26464"/>
  <c r="AQ125" i="26464"/>
  <c r="AR125" i="26464"/>
  <c r="AS125" i="26464"/>
  <c r="AT125" i="26464"/>
  <c r="AU125" i="26464"/>
  <c r="AV125" i="26464"/>
  <c r="AW125" i="26464"/>
  <c r="AX125" i="26464"/>
  <c r="AY125" i="26464"/>
  <c r="AZ125" i="26464"/>
  <c r="BA125" i="26464"/>
  <c r="BB125" i="26464"/>
  <c r="BC125" i="26464"/>
  <c r="BD125" i="26464"/>
  <c r="BE125" i="26464"/>
  <c r="BF125" i="26464"/>
  <c r="BO125" i="26464"/>
  <c r="BP125" i="26464"/>
  <c r="BQ125" i="26464"/>
  <c r="BR125" i="26464"/>
  <c r="BS125" i="26464"/>
  <c r="BT125" i="26464"/>
  <c r="BU125" i="26464"/>
  <c r="BV125" i="26464"/>
  <c r="BW125" i="26464"/>
  <c r="BX125" i="26464"/>
  <c r="BY125" i="26464"/>
  <c r="BZ125" i="26464"/>
  <c r="CA125" i="26464"/>
  <c r="CB125" i="26464"/>
  <c r="CC125" i="26464"/>
  <c r="CD125" i="26464"/>
  <c r="CE125" i="26464"/>
  <c r="CF125" i="26464"/>
  <c r="CG125" i="26464"/>
  <c r="CH125" i="26464"/>
  <c r="CI125" i="26464"/>
  <c r="CJ125" i="26464"/>
  <c r="CQ125" i="26464"/>
  <c r="CR125" i="26464"/>
  <c r="CS125" i="26464"/>
  <c r="CT125" i="26464"/>
  <c r="CU125" i="26464"/>
  <c r="CV125" i="26464"/>
  <c r="A126" i="26464"/>
  <c r="B126" i="26464"/>
  <c r="C126" i="26464"/>
  <c r="D126" i="26464"/>
  <c r="E126" i="26464"/>
  <c r="F126" i="26464"/>
  <c r="G126" i="26464"/>
  <c r="H126" i="26464"/>
  <c r="I126" i="26464"/>
  <c r="J126" i="26464"/>
  <c r="K126" i="26464"/>
  <c r="L126" i="26464"/>
  <c r="M126" i="26464"/>
  <c r="N126" i="26464"/>
  <c r="O126" i="26464"/>
  <c r="P126" i="26464"/>
  <c r="Q126" i="26464"/>
  <c r="R126" i="26464"/>
  <c r="S126" i="26464"/>
  <c r="T126" i="26464"/>
  <c r="U126" i="26464"/>
  <c r="V126" i="26464"/>
  <c r="W126" i="26464"/>
  <c r="X126" i="26464"/>
  <c r="Y126" i="26464"/>
  <c r="Z126" i="26464"/>
  <c r="AA126" i="26464"/>
  <c r="AB126" i="26464"/>
  <c r="AC126" i="26464"/>
  <c r="AD126" i="26464"/>
  <c r="AE126" i="26464"/>
  <c r="AF126" i="26464"/>
  <c r="AG126" i="26464"/>
  <c r="AH126" i="26464"/>
  <c r="AI126" i="26464"/>
  <c r="AJ126" i="26464"/>
  <c r="AK126" i="26464"/>
  <c r="AL126" i="26464"/>
  <c r="AM126" i="26464"/>
  <c r="AN126" i="26464"/>
  <c r="AO126" i="26464"/>
  <c r="AP126" i="26464"/>
  <c r="AQ126" i="26464"/>
  <c r="AR126" i="26464"/>
  <c r="AS126" i="26464"/>
  <c r="AT126" i="26464"/>
  <c r="AU126" i="26464"/>
  <c r="AV126" i="26464"/>
  <c r="AW126" i="26464"/>
  <c r="AX126" i="26464"/>
  <c r="AY126" i="26464"/>
  <c r="AZ126" i="26464"/>
  <c r="BA126" i="26464"/>
  <c r="BB126" i="26464"/>
  <c r="BC126" i="26464"/>
  <c r="BD126" i="26464"/>
  <c r="BE126" i="26464"/>
  <c r="BF126" i="26464"/>
  <c r="BO126" i="26464"/>
  <c r="BP126" i="26464"/>
  <c r="BQ126" i="26464"/>
  <c r="BR126" i="26464"/>
  <c r="BS126" i="26464"/>
  <c r="BT126" i="26464"/>
  <c r="BU126" i="26464"/>
  <c r="BV126" i="26464"/>
  <c r="BW126" i="26464"/>
  <c r="BX126" i="26464"/>
  <c r="BY126" i="26464"/>
  <c r="BZ126" i="26464"/>
  <c r="CA126" i="26464"/>
  <c r="CB126" i="26464"/>
  <c r="CC126" i="26464"/>
  <c r="CD126" i="26464"/>
  <c r="CE126" i="26464"/>
  <c r="CF126" i="26464"/>
  <c r="CG126" i="26464"/>
  <c r="CH126" i="26464"/>
  <c r="CI126" i="26464"/>
  <c r="CJ126" i="26464"/>
  <c r="CQ126" i="26464"/>
  <c r="CR126" i="26464"/>
  <c r="CS126" i="26464"/>
  <c r="CT126" i="26464"/>
  <c r="CU126" i="26464"/>
  <c r="CV126" i="26464"/>
  <c r="A127" i="26464"/>
  <c r="B127" i="26464"/>
  <c r="C127" i="26464"/>
  <c r="D127" i="26464"/>
  <c r="E127" i="26464"/>
  <c r="F127" i="26464"/>
  <c r="G127" i="26464"/>
  <c r="H127" i="26464"/>
  <c r="I127" i="26464"/>
  <c r="J127" i="26464"/>
  <c r="K127" i="26464"/>
  <c r="L127" i="26464"/>
  <c r="M127" i="26464"/>
  <c r="N127" i="26464"/>
  <c r="O127" i="26464"/>
  <c r="P127" i="26464"/>
  <c r="Q127" i="26464"/>
  <c r="R127" i="26464"/>
  <c r="S127" i="26464"/>
  <c r="T127" i="26464"/>
  <c r="U127" i="26464"/>
  <c r="V127" i="26464"/>
  <c r="W127" i="26464"/>
  <c r="X127" i="26464"/>
  <c r="Y127" i="26464"/>
  <c r="Z127" i="26464"/>
  <c r="AA127" i="26464"/>
  <c r="AB127" i="26464"/>
  <c r="AC127" i="26464"/>
  <c r="AD127" i="26464"/>
  <c r="AE127" i="26464"/>
  <c r="AF127" i="26464"/>
  <c r="AG127" i="26464"/>
  <c r="AH127" i="26464"/>
  <c r="AI127" i="26464"/>
  <c r="AJ127" i="26464"/>
  <c r="AK127" i="26464"/>
  <c r="AL127" i="26464"/>
  <c r="AM127" i="26464"/>
  <c r="AN127" i="26464"/>
  <c r="AO127" i="26464"/>
  <c r="AP127" i="26464"/>
  <c r="AQ127" i="26464"/>
  <c r="AR127" i="26464"/>
  <c r="AS127" i="26464"/>
  <c r="AT127" i="26464"/>
  <c r="AU127" i="26464"/>
  <c r="AV127" i="26464"/>
  <c r="AW127" i="26464"/>
  <c r="AX127" i="26464"/>
  <c r="AY127" i="26464"/>
  <c r="AZ127" i="26464"/>
  <c r="BA127" i="26464"/>
  <c r="BB127" i="26464"/>
  <c r="BC127" i="26464"/>
  <c r="BD127" i="26464"/>
  <c r="BE127" i="26464"/>
  <c r="BF127" i="26464"/>
  <c r="BO127" i="26464"/>
  <c r="BP127" i="26464"/>
  <c r="BQ127" i="26464"/>
  <c r="BR127" i="26464"/>
  <c r="BS127" i="26464"/>
  <c r="BT127" i="26464"/>
  <c r="BU127" i="26464"/>
  <c r="BV127" i="26464"/>
  <c r="BW127" i="26464"/>
  <c r="BX127" i="26464"/>
  <c r="BY127" i="26464"/>
  <c r="BZ127" i="26464"/>
  <c r="CA127" i="26464"/>
  <c r="CB127" i="26464"/>
  <c r="CC127" i="26464"/>
  <c r="CD127" i="26464"/>
  <c r="CE127" i="26464"/>
  <c r="CF127" i="26464"/>
  <c r="CG127" i="26464"/>
  <c r="CH127" i="26464"/>
  <c r="CI127" i="26464"/>
  <c r="CJ127" i="26464"/>
  <c r="CQ127" i="26464"/>
  <c r="CR127" i="26464"/>
  <c r="CS127" i="26464"/>
  <c r="CT127" i="26464"/>
  <c r="CU127" i="26464"/>
  <c r="CV127" i="26464"/>
  <c r="A128" i="26464"/>
  <c r="B128" i="26464"/>
  <c r="C128" i="26464"/>
  <c r="D128" i="26464"/>
  <c r="E128" i="26464"/>
  <c r="F128" i="26464"/>
  <c r="G128" i="26464"/>
  <c r="H128" i="26464"/>
  <c r="I128" i="26464"/>
  <c r="J128" i="26464"/>
  <c r="K128" i="26464"/>
  <c r="L128" i="26464"/>
  <c r="M128" i="26464"/>
  <c r="N128" i="26464"/>
  <c r="O128" i="26464"/>
  <c r="P128" i="26464"/>
  <c r="Q128" i="26464"/>
  <c r="R128" i="26464"/>
  <c r="S128" i="26464"/>
  <c r="T128" i="26464"/>
  <c r="U128" i="26464"/>
  <c r="V128" i="26464"/>
  <c r="W128" i="26464"/>
  <c r="X128" i="26464"/>
  <c r="Y128" i="26464"/>
  <c r="Z128" i="26464"/>
  <c r="AA128" i="26464"/>
  <c r="AB128" i="26464"/>
  <c r="AC128" i="26464"/>
  <c r="AD128" i="26464"/>
  <c r="AE128" i="26464"/>
  <c r="AF128" i="26464"/>
  <c r="AG128" i="26464"/>
  <c r="AH128" i="26464"/>
  <c r="AI128" i="26464"/>
  <c r="AJ128" i="26464"/>
  <c r="AK128" i="26464"/>
  <c r="AL128" i="26464"/>
  <c r="AM128" i="26464"/>
  <c r="AN128" i="26464"/>
  <c r="AO128" i="26464"/>
  <c r="AP128" i="26464"/>
  <c r="AQ128" i="26464"/>
  <c r="AR128" i="26464"/>
  <c r="AS128" i="26464"/>
  <c r="AT128" i="26464"/>
  <c r="AU128" i="26464"/>
  <c r="AV128" i="26464"/>
  <c r="AW128" i="26464"/>
  <c r="AX128" i="26464"/>
  <c r="AY128" i="26464"/>
  <c r="AZ128" i="26464"/>
  <c r="BA128" i="26464"/>
  <c r="BB128" i="26464"/>
  <c r="BC128" i="26464"/>
  <c r="BD128" i="26464"/>
  <c r="BE128" i="26464"/>
  <c r="BF128" i="26464"/>
  <c r="BO128" i="26464"/>
  <c r="BP128" i="26464"/>
  <c r="BQ128" i="26464"/>
  <c r="BR128" i="26464"/>
  <c r="BS128" i="26464"/>
  <c r="BT128" i="26464"/>
  <c r="BU128" i="26464"/>
  <c r="BV128" i="26464"/>
  <c r="BW128" i="26464"/>
  <c r="BX128" i="26464"/>
  <c r="BY128" i="26464"/>
  <c r="BZ128" i="26464"/>
  <c r="CA128" i="26464"/>
  <c r="CB128" i="26464"/>
  <c r="CC128" i="26464"/>
  <c r="CD128" i="26464"/>
  <c r="CE128" i="26464"/>
  <c r="CF128" i="26464"/>
  <c r="CG128" i="26464"/>
  <c r="CH128" i="26464"/>
  <c r="CI128" i="26464"/>
  <c r="CJ128" i="26464"/>
  <c r="CQ128" i="26464"/>
  <c r="CR128" i="26464"/>
  <c r="CS128" i="26464"/>
  <c r="CT128" i="26464"/>
  <c r="CU128" i="26464"/>
  <c r="CV128" i="26464"/>
  <c r="A129" i="26464"/>
  <c r="B129" i="26464"/>
  <c r="C129" i="26464"/>
  <c r="D129" i="26464"/>
  <c r="E129" i="26464"/>
  <c r="F129" i="26464"/>
  <c r="G129" i="26464"/>
  <c r="H129" i="26464"/>
  <c r="I129" i="26464"/>
  <c r="J129" i="26464"/>
  <c r="K129" i="26464"/>
  <c r="L129" i="26464"/>
  <c r="M129" i="26464"/>
  <c r="N129" i="26464"/>
  <c r="O129" i="26464"/>
  <c r="P129" i="26464"/>
  <c r="Q129" i="26464"/>
  <c r="R129" i="26464"/>
  <c r="S129" i="26464"/>
  <c r="T129" i="26464"/>
  <c r="U129" i="26464"/>
  <c r="V129" i="26464"/>
  <c r="W129" i="26464"/>
  <c r="X129" i="26464"/>
  <c r="Y129" i="26464"/>
  <c r="Z129" i="26464"/>
  <c r="AA129" i="26464"/>
  <c r="AB129" i="26464"/>
  <c r="AC129" i="26464"/>
  <c r="AD129" i="26464"/>
  <c r="AE129" i="26464"/>
  <c r="AF129" i="26464"/>
  <c r="AG129" i="26464"/>
  <c r="AH129" i="26464"/>
  <c r="AI129" i="26464"/>
  <c r="AJ129" i="26464"/>
  <c r="AK129" i="26464"/>
  <c r="AL129" i="26464"/>
  <c r="AM129" i="26464"/>
  <c r="AN129" i="26464"/>
  <c r="AO129" i="26464"/>
  <c r="AP129" i="26464"/>
  <c r="AQ129" i="26464"/>
  <c r="AR129" i="26464"/>
  <c r="AS129" i="26464"/>
  <c r="AT129" i="26464"/>
  <c r="AU129" i="26464"/>
  <c r="AV129" i="26464"/>
  <c r="AW129" i="26464"/>
  <c r="AX129" i="26464"/>
  <c r="AY129" i="26464"/>
  <c r="AZ129" i="26464"/>
  <c r="BA129" i="26464"/>
  <c r="BB129" i="26464"/>
  <c r="BC129" i="26464"/>
  <c r="BD129" i="26464"/>
  <c r="BE129" i="26464"/>
  <c r="BF129" i="26464"/>
  <c r="BO129" i="26464"/>
  <c r="BP129" i="26464"/>
  <c r="BQ129" i="26464"/>
  <c r="BR129" i="26464"/>
  <c r="BS129" i="26464"/>
  <c r="BT129" i="26464"/>
  <c r="BU129" i="26464"/>
  <c r="BV129" i="26464"/>
  <c r="BW129" i="26464"/>
  <c r="BX129" i="26464"/>
  <c r="BY129" i="26464"/>
  <c r="BZ129" i="26464"/>
  <c r="CA129" i="26464"/>
  <c r="CB129" i="26464"/>
  <c r="CC129" i="26464"/>
  <c r="CD129" i="26464"/>
  <c r="CE129" i="26464"/>
  <c r="CF129" i="26464"/>
  <c r="CG129" i="26464"/>
  <c r="CH129" i="26464"/>
  <c r="CI129" i="26464"/>
  <c r="CJ129" i="26464"/>
  <c r="CQ129" i="26464"/>
  <c r="CR129" i="26464"/>
  <c r="CS129" i="26464"/>
  <c r="CT129" i="26464"/>
  <c r="CU129" i="26464"/>
  <c r="CV129" i="26464"/>
  <c r="A130" i="26464"/>
  <c r="B130" i="26464"/>
  <c r="C130" i="26464"/>
  <c r="D130" i="26464"/>
  <c r="E130" i="26464"/>
  <c r="F130" i="26464"/>
  <c r="G130" i="26464"/>
  <c r="H130" i="26464"/>
  <c r="I130" i="26464"/>
  <c r="J130" i="26464"/>
  <c r="K130" i="26464"/>
  <c r="L130" i="26464"/>
  <c r="M130" i="26464"/>
  <c r="N130" i="26464"/>
  <c r="O130" i="26464"/>
  <c r="P130" i="26464"/>
  <c r="Q130" i="26464"/>
  <c r="R130" i="26464"/>
  <c r="S130" i="26464"/>
  <c r="T130" i="26464"/>
  <c r="U130" i="26464"/>
  <c r="V130" i="26464"/>
  <c r="W130" i="26464"/>
  <c r="X130" i="26464"/>
  <c r="Y130" i="26464"/>
  <c r="Z130" i="26464"/>
  <c r="AA130" i="26464"/>
  <c r="AB130" i="26464"/>
  <c r="AC130" i="26464"/>
  <c r="AD130" i="26464"/>
  <c r="AE130" i="26464"/>
  <c r="AF130" i="26464"/>
  <c r="AG130" i="26464"/>
  <c r="AH130" i="26464"/>
  <c r="AI130" i="26464"/>
  <c r="AJ130" i="26464"/>
  <c r="AK130" i="26464"/>
  <c r="AL130" i="26464"/>
  <c r="AM130" i="26464"/>
  <c r="AN130" i="26464"/>
  <c r="AO130" i="26464"/>
  <c r="AP130" i="26464"/>
  <c r="AQ130" i="26464"/>
  <c r="AR130" i="26464"/>
  <c r="AS130" i="26464"/>
  <c r="AT130" i="26464"/>
  <c r="AU130" i="26464"/>
  <c r="AV130" i="26464"/>
  <c r="AW130" i="26464"/>
  <c r="AX130" i="26464"/>
  <c r="AY130" i="26464"/>
  <c r="AZ130" i="26464"/>
  <c r="BA130" i="26464"/>
  <c r="BB130" i="26464"/>
  <c r="BC130" i="26464"/>
  <c r="BD130" i="26464"/>
  <c r="BE130" i="26464"/>
  <c r="BF130" i="26464"/>
  <c r="BO130" i="26464"/>
  <c r="BP130" i="26464"/>
  <c r="BQ130" i="26464"/>
  <c r="BR130" i="26464"/>
  <c r="BS130" i="26464"/>
  <c r="BT130" i="26464"/>
  <c r="BU130" i="26464"/>
  <c r="BV130" i="26464"/>
  <c r="BW130" i="26464"/>
  <c r="BX130" i="26464"/>
  <c r="BY130" i="26464"/>
  <c r="BZ130" i="26464"/>
  <c r="CA130" i="26464"/>
  <c r="CB130" i="26464"/>
  <c r="CC130" i="26464"/>
  <c r="CD130" i="26464"/>
  <c r="CE130" i="26464"/>
  <c r="CF130" i="26464"/>
  <c r="CG130" i="26464"/>
  <c r="CH130" i="26464"/>
  <c r="CI130" i="26464"/>
  <c r="CJ130" i="26464"/>
  <c r="CQ130" i="26464"/>
  <c r="CR130" i="26464"/>
  <c r="CS130" i="26464"/>
  <c r="CT130" i="26464"/>
  <c r="CU130" i="26464"/>
  <c r="CV130" i="26464"/>
  <c r="A131" i="26464"/>
  <c r="B131" i="26464"/>
  <c r="C131" i="26464"/>
  <c r="D131" i="26464"/>
  <c r="E131" i="26464"/>
  <c r="F131" i="26464"/>
  <c r="G131" i="26464"/>
  <c r="H131" i="26464"/>
  <c r="I131" i="26464"/>
  <c r="J131" i="26464"/>
  <c r="K131" i="26464"/>
  <c r="L131" i="26464"/>
  <c r="M131" i="26464"/>
  <c r="N131" i="26464"/>
  <c r="O131" i="26464"/>
  <c r="P131" i="26464"/>
  <c r="Q131" i="26464"/>
  <c r="R131" i="26464"/>
  <c r="S131" i="26464"/>
  <c r="T131" i="26464"/>
  <c r="U131" i="26464"/>
  <c r="V131" i="26464"/>
  <c r="W131" i="26464"/>
  <c r="X131" i="26464"/>
  <c r="Y131" i="26464"/>
  <c r="Z131" i="26464"/>
  <c r="AA131" i="26464"/>
  <c r="AB131" i="26464"/>
  <c r="AC131" i="26464"/>
  <c r="AD131" i="26464"/>
  <c r="AE131" i="26464"/>
  <c r="AF131" i="26464"/>
  <c r="AG131" i="26464"/>
  <c r="AH131" i="26464"/>
  <c r="AI131" i="26464"/>
  <c r="AJ131" i="26464"/>
  <c r="AK131" i="26464"/>
  <c r="AL131" i="26464"/>
  <c r="AM131" i="26464"/>
  <c r="AN131" i="26464"/>
  <c r="AO131" i="26464"/>
  <c r="AP131" i="26464"/>
  <c r="AQ131" i="26464"/>
  <c r="AR131" i="26464"/>
  <c r="AS131" i="26464"/>
  <c r="AT131" i="26464"/>
  <c r="AU131" i="26464"/>
  <c r="AV131" i="26464"/>
  <c r="AW131" i="26464"/>
  <c r="AX131" i="26464"/>
  <c r="AY131" i="26464"/>
  <c r="AZ131" i="26464"/>
  <c r="BA131" i="26464"/>
  <c r="BB131" i="26464"/>
  <c r="BC131" i="26464"/>
  <c r="BD131" i="26464"/>
  <c r="BE131" i="26464"/>
  <c r="BF131" i="26464"/>
  <c r="BO131" i="26464"/>
  <c r="BP131" i="26464"/>
  <c r="BQ131" i="26464"/>
  <c r="BR131" i="26464"/>
  <c r="BS131" i="26464"/>
  <c r="BT131" i="26464"/>
  <c r="BU131" i="26464"/>
  <c r="BV131" i="26464"/>
  <c r="BW131" i="26464"/>
  <c r="BX131" i="26464"/>
  <c r="BY131" i="26464"/>
  <c r="BZ131" i="26464"/>
  <c r="CA131" i="26464"/>
  <c r="CB131" i="26464"/>
  <c r="CC131" i="26464"/>
  <c r="CD131" i="26464"/>
  <c r="CE131" i="26464"/>
  <c r="CF131" i="26464"/>
  <c r="CG131" i="26464"/>
  <c r="CH131" i="26464"/>
  <c r="CI131" i="26464"/>
  <c r="CJ131" i="26464"/>
  <c r="CQ131" i="26464"/>
  <c r="CR131" i="26464"/>
  <c r="CS131" i="26464"/>
  <c r="CT131" i="26464"/>
  <c r="CU131" i="26464"/>
  <c r="CV131" i="26464"/>
  <c r="A132" i="26464"/>
  <c r="B132" i="26464"/>
  <c r="C132" i="26464"/>
  <c r="D132" i="26464"/>
  <c r="E132" i="26464"/>
  <c r="F132" i="26464"/>
  <c r="G132" i="26464"/>
  <c r="H132" i="26464"/>
  <c r="I132" i="26464"/>
  <c r="J132" i="26464"/>
  <c r="K132" i="26464"/>
  <c r="L132" i="26464"/>
  <c r="M132" i="26464"/>
  <c r="N132" i="26464"/>
  <c r="O132" i="26464"/>
  <c r="P132" i="26464"/>
  <c r="Q132" i="26464"/>
  <c r="R132" i="26464"/>
  <c r="S132" i="26464"/>
  <c r="T132" i="26464"/>
  <c r="U132" i="26464"/>
  <c r="V132" i="26464"/>
  <c r="W132" i="26464"/>
  <c r="X132" i="26464"/>
  <c r="Y132" i="26464"/>
  <c r="Z132" i="26464"/>
  <c r="AA132" i="26464"/>
  <c r="AB132" i="26464"/>
  <c r="AC132" i="26464"/>
  <c r="AD132" i="26464"/>
  <c r="AE132" i="26464"/>
  <c r="AF132" i="26464"/>
  <c r="AG132" i="26464"/>
  <c r="AH132" i="26464"/>
  <c r="AI132" i="26464"/>
  <c r="AJ132" i="26464"/>
  <c r="AK132" i="26464"/>
  <c r="AL132" i="26464"/>
  <c r="AM132" i="26464"/>
  <c r="AN132" i="26464"/>
  <c r="AO132" i="26464"/>
  <c r="AP132" i="26464"/>
  <c r="AQ132" i="26464"/>
  <c r="AR132" i="26464"/>
  <c r="AS132" i="26464"/>
  <c r="AT132" i="26464"/>
  <c r="AU132" i="26464"/>
  <c r="AV132" i="26464"/>
  <c r="AW132" i="26464"/>
  <c r="AX132" i="26464"/>
  <c r="AY132" i="26464"/>
  <c r="AZ132" i="26464"/>
  <c r="BA132" i="26464"/>
  <c r="BB132" i="26464"/>
  <c r="BC132" i="26464"/>
  <c r="BD132" i="26464"/>
  <c r="BE132" i="26464"/>
  <c r="BF132" i="26464"/>
  <c r="BO132" i="26464"/>
  <c r="BP132" i="26464"/>
  <c r="BQ132" i="26464"/>
  <c r="BR132" i="26464"/>
  <c r="BS132" i="26464"/>
  <c r="BT132" i="26464"/>
  <c r="BU132" i="26464"/>
  <c r="BV132" i="26464"/>
  <c r="BW132" i="26464"/>
  <c r="BX132" i="26464"/>
  <c r="BY132" i="26464"/>
  <c r="BZ132" i="26464"/>
  <c r="CA132" i="26464"/>
  <c r="CB132" i="26464"/>
  <c r="CC132" i="26464"/>
  <c r="CD132" i="26464"/>
  <c r="CE132" i="26464"/>
  <c r="CF132" i="26464"/>
  <c r="CG132" i="26464"/>
  <c r="CH132" i="26464"/>
  <c r="CI132" i="26464"/>
  <c r="CJ132" i="26464"/>
  <c r="CQ132" i="26464"/>
  <c r="CR132" i="26464"/>
  <c r="CS132" i="26464"/>
  <c r="CT132" i="26464"/>
  <c r="CU132" i="26464"/>
  <c r="CV132" i="26464"/>
  <c r="A133" i="26464"/>
  <c r="B133" i="26464"/>
  <c r="C133" i="26464"/>
  <c r="D133" i="26464"/>
  <c r="E133" i="26464"/>
  <c r="F133" i="26464"/>
  <c r="G133" i="26464"/>
  <c r="H133" i="26464"/>
  <c r="I133" i="26464"/>
  <c r="J133" i="26464"/>
  <c r="K133" i="26464"/>
  <c r="L133" i="26464"/>
  <c r="M133" i="26464"/>
  <c r="N133" i="26464"/>
  <c r="O133" i="26464"/>
  <c r="P133" i="26464"/>
  <c r="Q133" i="26464"/>
  <c r="R133" i="26464"/>
  <c r="S133" i="26464"/>
  <c r="T133" i="26464"/>
  <c r="U133" i="26464"/>
  <c r="V133" i="26464"/>
  <c r="W133" i="26464"/>
  <c r="X133" i="26464"/>
  <c r="Y133" i="26464"/>
  <c r="Z133" i="26464"/>
  <c r="AA133" i="26464"/>
  <c r="AB133" i="26464"/>
  <c r="AC133" i="26464"/>
  <c r="AD133" i="26464"/>
  <c r="AE133" i="26464"/>
  <c r="AF133" i="26464"/>
  <c r="AG133" i="26464"/>
  <c r="AH133" i="26464"/>
  <c r="AI133" i="26464"/>
  <c r="AJ133" i="26464"/>
  <c r="AK133" i="26464"/>
  <c r="AL133" i="26464"/>
  <c r="AM133" i="26464"/>
  <c r="AN133" i="26464"/>
  <c r="AO133" i="26464"/>
  <c r="AP133" i="26464"/>
  <c r="AQ133" i="26464"/>
  <c r="AR133" i="26464"/>
  <c r="AS133" i="26464"/>
  <c r="AT133" i="26464"/>
  <c r="AU133" i="26464"/>
  <c r="AV133" i="26464"/>
  <c r="AW133" i="26464"/>
  <c r="AX133" i="26464"/>
  <c r="AY133" i="26464"/>
  <c r="AZ133" i="26464"/>
  <c r="BA133" i="26464"/>
  <c r="BB133" i="26464"/>
  <c r="BC133" i="26464"/>
  <c r="BD133" i="26464"/>
  <c r="BE133" i="26464"/>
  <c r="BF133" i="26464"/>
  <c r="BO133" i="26464"/>
  <c r="BP133" i="26464"/>
  <c r="BQ133" i="26464"/>
  <c r="BR133" i="26464"/>
  <c r="BS133" i="26464"/>
  <c r="BT133" i="26464"/>
  <c r="BU133" i="26464"/>
  <c r="BV133" i="26464"/>
  <c r="BW133" i="26464"/>
  <c r="BX133" i="26464"/>
  <c r="BY133" i="26464"/>
  <c r="BZ133" i="26464"/>
  <c r="CA133" i="26464"/>
  <c r="CB133" i="26464"/>
  <c r="CC133" i="26464"/>
  <c r="CD133" i="26464"/>
  <c r="CE133" i="26464"/>
  <c r="CF133" i="26464"/>
  <c r="CG133" i="26464"/>
  <c r="CH133" i="26464"/>
  <c r="CI133" i="26464"/>
  <c r="CJ133" i="26464"/>
  <c r="CQ133" i="26464"/>
  <c r="CR133" i="26464"/>
  <c r="CS133" i="26464"/>
  <c r="CT133" i="26464"/>
  <c r="CU133" i="26464"/>
  <c r="CV133" i="26464"/>
  <c r="A134" i="26464"/>
  <c r="B134" i="26464"/>
  <c r="C134" i="26464"/>
  <c r="D134" i="26464"/>
  <c r="E134" i="26464"/>
  <c r="F134" i="26464"/>
  <c r="G134" i="26464"/>
  <c r="H134" i="26464"/>
  <c r="I134" i="26464"/>
  <c r="J134" i="26464"/>
  <c r="K134" i="26464"/>
  <c r="L134" i="26464"/>
  <c r="M134" i="26464"/>
  <c r="N134" i="26464"/>
  <c r="O134" i="26464"/>
  <c r="P134" i="26464"/>
  <c r="Q134" i="26464"/>
  <c r="R134" i="26464"/>
  <c r="S134" i="26464"/>
  <c r="T134" i="26464"/>
  <c r="U134" i="26464"/>
  <c r="V134" i="26464"/>
  <c r="W134" i="26464"/>
  <c r="X134" i="26464"/>
  <c r="Y134" i="26464"/>
  <c r="Z134" i="26464"/>
  <c r="AA134" i="26464"/>
  <c r="AB134" i="26464"/>
  <c r="AC134" i="26464"/>
  <c r="AD134" i="26464"/>
  <c r="AE134" i="26464"/>
  <c r="AF134" i="26464"/>
  <c r="AG134" i="26464"/>
  <c r="AH134" i="26464"/>
  <c r="AI134" i="26464"/>
  <c r="AJ134" i="26464"/>
  <c r="AK134" i="26464"/>
  <c r="AL134" i="26464"/>
  <c r="AM134" i="26464"/>
  <c r="AN134" i="26464"/>
  <c r="AO134" i="26464"/>
  <c r="AP134" i="26464"/>
  <c r="AQ134" i="26464"/>
  <c r="AR134" i="26464"/>
  <c r="AS134" i="26464"/>
  <c r="AT134" i="26464"/>
  <c r="AU134" i="26464"/>
  <c r="AV134" i="26464"/>
  <c r="AW134" i="26464"/>
  <c r="AX134" i="26464"/>
  <c r="AY134" i="26464"/>
  <c r="AZ134" i="26464"/>
  <c r="BA134" i="26464"/>
  <c r="BB134" i="26464"/>
  <c r="BC134" i="26464"/>
  <c r="BD134" i="26464"/>
  <c r="BE134" i="26464"/>
  <c r="BF134" i="26464"/>
  <c r="BO134" i="26464"/>
  <c r="BP134" i="26464"/>
  <c r="BQ134" i="26464"/>
  <c r="BR134" i="26464"/>
  <c r="BS134" i="26464"/>
  <c r="BT134" i="26464"/>
  <c r="BU134" i="26464"/>
  <c r="BV134" i="26464"/>
  <c r="BW134" i="26464"/>
  <c r="BX134" i="26464"/>
  <c r="BY134" i="26464"/>
  <c r="BZ134" i="26464"/>
  <c r="CA134" i="26464"/>
  <c r="CB134" i="26464"/>
  <c r="CC134" i="26464"/>
  <c r="CD134" i="26464"/>
  <c r="CE134" i="26464"/>
  <c r="CF134" i="26464"/>
  <c r="CG134" i="26464"/>
  <c r="CH134" i="26464"/>
  <c r="CI134" i="26464"/>
  <c r="CJ134" i="26464"/>
  <c r="CQ134" i="26464"/>
  <c r="CR134" i="26464"/>
  <c r="CS134" i="26464"/>
  <c r="CT134" i="26464"/>
  <c r="CU134" i="26464"/>
  <c r="CV134" i="26464"/>
  <c r="A135" i="26464"/>
  <c r="B135" i="26464"/>
  <c r="C135" i="26464"/>
  <c r="D135" i="26464"/>
  <c r="E135" i="26464"/>
  <c r="F135" i="26464"/>
  <c r="G135" i="26464"/>
  <c r="H135" i="26464"/>
  <c r="I135" i="26464"/>
  <c r="J135" i="26464"/>
  <c r="K135" i="26464"/>
  <c r="L135" i="26464"/>
  <c r="M135" i="26464"/>
  <c r="N135" i="26464"/>
  <c r="O135" i="26464"/>
  <c r="P135" i="26464"/>
  <c r="Q135" i="26464"/>
  <c r="R135" i="26464"/>
  <c r="S135" i="26464"/>
  <c r="T135" i="26464"/>
  <c r="U135" i="26464"/>
  <c r="V135" i="26464"/>
  <c r="W135" i="26464"/>
  <c r="X135" i="26464"/>
  <c r="Y135" i="26464"/>
  <c r="Z135" i="26464"/>
  <c r="AA135" i="26464"/>
  <c r="AB135" i="26464"/>
  <c r="AC135" i="26464"/>
  <c r="AD135" i="26464"/>
  <c r="AE135" i="26464"/>
  <c r="AF135" i="26464"/>
  <c r="AG135" i="26464"/>
  <c r="AH135" i="26464"/>
  <c r="AI135" i="26464"/>
  <c r="AJ135" i="26464"/>
  <c r="AK135" i="26464"/>
  <c r="AL135" i="26464"/>
  <c r="AM135" i="26464"/>
  <c r="AN135" i="26464"/>
  <c r="AO135" i="26464"/>
  <c r="AP135" i="26464"/>
  <c r="AQ135" i="26464"/>
  <c r="AR135" i="26464"/>
  <c r="AS135" i="26464"/>
  <c r="AT135" i="26464"/>
  <c r="AU135" i="26464"/>
  <c r="AV135" i="26464"/>
  <c r="AW135" i="26464"/>
  <c r="AX135" i="26464"/>
  <c r="AY135" i="26464"/>
  <c r="AZ135" i="26464"/>
  <c r="BA135" i="26464"/>
  <c r="BB135" i="26464"/>
  <c r="BC135" i="26464"/>
  <c r="BD135" i="26464"/>
  <c r="BE135" i="26464"/>
  <c r="BF135" i="26464"/>
  <c r="BO135" i="26464"/>
  <c r="BP135" i="26464"/>
  <c r="BQ135" i="26464"/>
  <c r="BR135" i="26464"/>
  <c r="BS135" i="26464"/>
  <c r="BT135" i="26464"/>
  <c r="BU135" i="26464"/>
  <c r="BV135" i="26464"/>
  <c r="BW135" i="26464"/>
  <c r="BX135" i="26464"/>
  <c r="BY135" i="26464"/>
  <c r="BZ135" i="26464"/>
  <c r="CA135" i="26464"/>
  <c r="CB135" i="26464"/>
  <c r="CC135" i="26464"/>
  <c r="CD135" i="26464"/>
  <c r="CE135" i="26464"/>
  <c r="CF135" i="26464"/>
  <c r="CG135" i="26464"/>
  <c r="CH135" i="26464"/>
  <c r="CI135" i="26464"/>
  <c r="CJ135" i="26464"/>
  <c r="CQ135" i="26464"/>
  <c r="CR135" i="26464"/>
  <c r="CS135" i="26464"/>
  <c r="CT135" i="26464"/>
  <c r="CU135" i="26464"/>
  <c r="CV135" i="26464"/>
  <c r="A136" i="26464"/>
  <c r="B136" i="26464"/>
  <c r="C136" i="26464"/>
  <c r="D136" i="26464"/>
  <c r="E136" i="26464"/>
  <c r="F136" i="26464"/>
  <c r="G136" i="26464"/>
  <c r="H136" i="26464"/>
  <c r="I136" i="26464"/>
  <c r="J136" i="26464"/>
  <c r="K136" i="26464"/>
  <c r="L136" i="26464"/>
  <c r="M136" i="26464"/>
  <c r="N136" i="26464"/>
  <c r="O136" i="26464"/>
  <c r="P136" i="26464"/>
  <c r="Q136" i="26464"/>
  <c r="R136" i="26464"/>
  <c r="S136" i="26464"/>
  <c r="T136" i="26464"/>
  <c r="U136" i="26464"/>
  <c r="V136" i="26464"/>
  <c r="W136" i="26464"/>
  <c r="X136" i="26464"/>
  <c r="Y136" i="26464"/>
  <c r="Z136" i="26464"/>
  <c r="AA136" i="26464"/>
  <c r="AB136" i="26464"/>
  <c r="AC136" i="26464"/>
  <c r="AD136" i="26464"/>
  <c r="AE136" i="26464"/>
  <c r="AF136" i="26464"/>
  <c r="AG136" i="26464"/>
  <c r="AH136" i="26464"/>
  <c r="AI136" i="26464"/>
  <c r="AJ136" i="26464"/>
  <c r="AK136" i="26464"/>
  <c r="AL136" i="26464"/>
  <c r="AM136" i="26464"/>
  <c r="AN136" i="26464"/>
  <c r="AO136" i="26464"/>
  <c r="AP136" i="26464"/>
  <c r="AQ136" i="26464"/>
  <c r="AR136" i="26464"/>
  <c r="AS136" i="26464"/>
  <c r="AT136" i="26464"/>
  <c r="AU136" i="26464"/>
  <c r="AV136" i="26464"/>
  <c r="AW136" i="26464"/>
  <c r="AX136" i="26464"/>
  <c r="AY136" i="26464"/>
  <c r="AZ136" i="26464"/>
  <c r="BA136" i="26464"/>
  <c r="BB136" i="26464"/>
  <c r="BC136" i="26464"/>
  <c r="BD136" i="26464"/>
  <c r="BE136" i="26464"/>
  <c r="BF136" i="26464"/>
  <c r="BO136" i="26464"/>
  <c r="BP136" i="26464"/>
  <c r="BQ136" i="26464"/>
  <c r="BR136" i="26464"/>
  <c r="BS136" i="26464"/>
  <c r="BT136" i="26464"/>
  <c r="BU136" i="26464"/>
  <c r="BV136" i="26464"/>
  <c r="BW136" i="26464"/>
  <c r="BX136" i="26464"/>
  <c r="BY136" i="26464"/>
  <c r="BZ136" i="26464"/>
  <c r="CA136" i="26464"/>
  <c r="CB136" i="26464"/>
  <c r="CC136" i="26464"/>
  <c r="CD136" i="26464"/>
  <c r="CE136" i="26464"/>
  <c r="CF136" i="26464"/>
  <c r="CG136" i="26464"/>
  <c r="CH136" i="26464"/>
  <c r="CI136" i="26464"/>
  <c r="CJ136" i="26464"/>
  <c r="CQ136" i="26464"/>
  <c r="CR136" i="26464"/>
  <c r="CS136" i="26464"/>
  <c r="CT136" i="26464"/>
  <c r="CU136" i="26464"/>
  <c r="CV136" i="26464"/>
  <c r="A137" i="26464"/>
  <c r="B137" i="26464"/>
  <c r="C137" i="26464"/>
  <c r="D137" i="26464"/>
  <c r="E137" i="26464"/>
  <c r="F137" i="26464"/>
  <c r="G137" i="26464"/>
  <c r="H137" i="26464"/>
  <c r="I137" i="26464"/>
  <c r="J137" i="26464"/>
  <c r="K137" i="26464"/>
  <c r="L137" i="26464"/>
  <c r="M137" i="26464"/>
  <c r="N137" i="26464"/>
  <c r="O137" i="26464"/>
  <c r="P137" i="26464"/>
  <c r="Q137" i="26464"/>
  <c r="R137" i="26464"/>
  <c r="S137" i="26464"/>
  <c r="T137" i="26464"/>
  <c r="U137" i="26464"/>
  <c r="V137" i="26464"/>
  <c r="W137" i="26464"/>
  <c r="X137" i="26464"/>
  <c r="Y137" i="26464"/>
  <c r="Z137" i="26464"/>
  <c r="AA137" i="26464"/>
  <c r="AB137" i="26464"/>
  <c r="AC137" i="26464"/>
  <c r="AD137" i="26464"/>
  <c r="AE137" i="26464"/>
  <c r="AF137" i="26464"/>
  <c r="AG137" i="26464"/>
  <c r="AH137" i="26464"/>
  <c r="AI137" i="26464"/>
  <c r="AJ137" i="26464"/>
  <c r="AK137" i="26464"/>
  <c r="AL137" i="26464"/>
  <c r="AM137" i="26464"/>
  <c r="AN137" i="26464"/>
  <c r="AO137" i="26464"/>
  <c r="AP137" i="26464"/>
  <c r="AQ137" i="26464"/>
  <c r="AR137" i="26464"/>
  <c r="AS137" i="26464"/>
  <c r="AT137" i="26464"/>
  <c r="AU137" i="26464"/>
  <c r="AV137" i="26464"/>
  <c r="AW137" i="26464"/>
  <c r="AX137" i="26464"/>
  <c r="AY137" i="26464"/>
  <c r="AZ137" i="26464"/>
  <c r="BA137" i="26464"/>
  <c r="BB137" i="26464"/>
  <c r="BC137" i="26464"/>
  <c r="BD137" i="26464"/>
  <c r="BE137" i="26464"/>
  <c r="BF137" i="26464"/>
  <c r="BO137" i="26464"/>
  <c r="BP137" i="26464"/>
  <c r="BQ137" i="26464"/>
  <c r="BR137" i="26464"/>
  <c r="BS137" i="26464"/>
  <c r="BT137" i="26464"/>
  <c r="BU137" i="26464"/>
  <c r="BV137" i="26464"/>
  <c r="BW137" i="26464"/>
  <c r="BX137" i="26464"/>
  <c r="BY137" i="26464"/>
  <c r="BZ137" i="26464"/>
  <c r="CA137" i="26464"/>
  <c r="CB137" i="26464"/>
  <c r="CC137" i="26464"/>
  <c r="CD137" i="26464"/>
  <c r="CE137" i="26464"/>
  <c r="CF137" i="26464"/>
  <c r="CG137" i="26464"/>
  <c r="CH137" i="26464"/>
  <c r="CI137" i="26464"/>
  <c r="CJ137" i="26464"/>
  <c r="CQ137" i="26464"/>
  <c r="CR137" i="26464"/>
  <c r="CS137" i="26464"/>
  <c r="CT137" i="26464"/>
  <c r="CU137" i="26464"/>
  <c r="CV137" i="26464"/>
  <c r="A138" i="26464"/>
  <c r="B138" i="26464"/>
  <c r="C138" i="26464"/>
  <c r="D138" i="26464"/>
  <c r="E138" i="26464"/>
  <c r="F138" i="26464"/>
  <c r="G138" i="26464"/>
  <c r="H138" i="26464"/>
  <c r="I138" i="26464"/>
  <c r="J138" i="26464"/>
  <c r="K138" i="26464"/>
  <c r="L138" i="26464"/>
  <c r="M138" i="26464"/>
  <c r="N138" i="26464"/>
  <c r="O138" i="26464"/>
  <c r="P138" i="26464"/>
  <c r="Q138" i="26464"/>
  <c r="R138" i="26464"/>
  <c r="S138" i="26464"/>
  <c r="T138" i="26464"/>
  <c r="U138" i="26464"/>
  <c r="V138" i="26464"/>
  <c r="W138" i="26464"/>
  <c r="X138" i="26464"/>
  <c r="Y138" i="26464"/>
  <c r="Z138" i="26464"/>
  <c r="AA138" i="26464"/>
  <c r="AB138" i="26464"/>
  <c r="AC138" i="26464"/>
  <c r="AD138" i="26464"/>
  <c r="AE138" i="26464"/>
  <c r="AF138" i="26464"/>
  <c r="AG138" i="26464"/>
  <c r="AH138" i="26464"/>
  <c r="AI138" i="26464"/>
  <c r="AJ138" i="26464"/>
  <c r="AK138" i="26464"/>
  <c r="AL138" i="26464"/>
  <c r="AM138" i="26464"/>
  <c r="AN138" i="26464"/>
  <c r="AO138" i="26464"/>
  <c r="AP138" i="26464"/>
  <c r="AQ138" i="26464"/>
  <c r="AR138" i="26464"/>
  <c r="AS138" i="26464"/>
  <c r="AT138" i="26464"/>
  <c r="AU138" i="26464"/>
  <c r="AV138" i="26464"/>
  <c r="AW138" i="26464"/>
  <c r="AX138" i="26464"/>
  <c r="AY138" i="26464"/>
  <c r="AZ138" i="26464"/>
  <c r="BA138" i="26464"/>
  <c r="BB138" i="26464"/>
  <c r="BC138" i="26464"/>
  <c r="BD138" i="26464"/>
  <c r="BE138" i="26464"/>
  <c r="BF138" i="26464"/>
  <c r="BO138" i="26464"/>
  <c r="BP138" i="26464"/>
  <c r="BQ138" i="26464"/>
  <c r="BR138" i="26464"/>
  <c r="BS138" i="26464"/>
  <c r="BT138" i="26464"/>
  <c r="BU138" i="26464"/>
  <c r="BV138" i="26464"/>
  <c r="BW138" i="26464"/>
  <c r="BX138" i="26464"/>
  <c r="BY138" i="26464"/>
  <c r="BZ138" i="26464"/>
  <c r="CA138" i="26464"/>
  <c r="CB138" i="26464"/>
  <c r="CC138" i="26464"/>
  <c r="CD138" i="26464"/>
  <c r="CE138" i="26464"/>
  <c r="CF138" i="26464"/>
  <c r="CG138" i="26464"/>
  <c r="CH138" i="26464"/>
  <c r="CI138" i="26464"/>
  <c r="CJ138" i="26464"/>
  <c r="CQ138" i="26464"/>
  <c r="CR138" i="26464"/>
  <c r="CS138" i="26464"/>
  <c r="CT138" i="26464"/>
  <c r="CU138" i="26464"/>
  <c r="CV138" i="26464"/>
  <c r="A139" i="26464"/>
  <c r="B139" i="26464"/>
  <c r="C139" i="26464"/>
  <c r="D139" i="26464"/>
  <c r="E139" i="26464"/>
  <c r="F139" i="26464"/>
  <c r="G139" i="26464"/>
  <c r="H139" i="26464"/>
  <c r="I139" i="26464"/>
  <c r="J139" i="26464"/>
  <c r="K139" i="26464"/>
  <c r="L139" i="26464"/>
  <c r="M139" i="26464"/>
  <c r="N139" i="26464"/>
  <c r="O139" i="26464"/>
  <c r="P139" i="26464"/>
  <c r="Q139" i="26464"/>
  <c r="R139" i="26464"/>
  <c r="S139" i="26464"/>
  <c r="T139" i="26464"/>
  <c r="U139" i="26464"/>
  <c r="V139" i="26464"/>
  <c r="W139" i="26464"/>
  <c r="X139" i="26464"/>
  <c r="Y139" i="26464"/>
  <c r="Z139" i="26464"/>
  <c r="AA139" i="26464"/>
  <c r="AB139" i="26464"/>
  <c r="AC139" i="26464"/>
  <c r="AD139" i="26464"/>
  <c r="AE139" i="26464"/>
  <c r="AF139" i="26464"/>
  <c r="AG139" i="26464"/>
  <c r="AH139" i="26464"/>
  <c r="AI139" i="26464"/>
  <c r="AJ139" i="26464"/>
  <c r="AK139" i="26464"/>
  <c r="AL139" i="26464"/>
  <c r="AM139" i="26464"/>
  <c r="AN139" i="26464"/>
  <c r="AO139" i="26464"/>
  <c r="AP139" i="26464"/>
  <c r="AQ139" i="26464"/>
  <c r="AR139" i="26464"/>
  <c r="AS139" i="26464"/>
  <c r="AT139" i="26464"/>
  <c r="AU139" i="26464"/>
  <c r="AV139" i="26464"/>
  <c r="AW139" i="26464"/>
  <c r="AX139" i="26464"/>
  <c r="AY139" i="26464"/>
  <c r="AZ139" i="26464"/>
  <c r="BA139" i="26464"/>
  <c r="BB139" i="26464"/>
  <c r="BC139" i="26464"/>
  <c r="BD139" i="26464"/>
  <c r="BE139" i="26464"/>
  <c r="BF139" i="26464"/>
  <c r="BO139" i="26464"/>
  <c r="BP139" i="26464"/>
  <c r="BQ139" i="26464"/>
  <c r="BR139" i="26464"/>
  <c r="BS139" i="26464"/>
  <c r="BT139" i="26464"/>
  <c r="BU139" i="26464"/>
  <c r="BV139" i="26464"/>
  <c r="BW139" i="26464"/>
  <c r="BX139" i="26464"/>
  <c r="BY139" i="26464"/>
  <c r="BZ139" i="26464"/>
  <c r="CA139" i="26464"/>
  <c r="CB139" i="26464"/>
  <c r="CC139" i="26464"/>
  <c r="CD139" i="26464"/>
  <c r="CE139" i="26464"/>
  <c r="CF139" i="26464"/>
  <c r="CG139" i="26464"/>
  <c r="CH139" i="26464"/>
  <c r="CI139" i="26464"/>
  <c r="CJ139" i="26464"/>
  <c r="CQ139" i="26464"/>
  <c r="CR139" i="26464"/>
  <c r="CS139" i="26464"/>
  <c r="CT139" i="26464"/>
  <c r="CU139" i="26464"/>
  <c r="CV139" i="26464"/>
  <c r="A140" i="26464"/>
  <c r="B140" i="26464"/>
  <c r="C140" i="26464"/>
  <c r="D140" i="26464"/>
  <c r="E140" i="26464"/>
  <c r="F140" i="26464"/>
  <c r="G140" i="26464"/>
  <c r="H140" i="26464"/>
  <c r="I140" i="26464"/>
  <c r="J140" i="26464"/>
  <c r="K140" i="26464"/>
  <c r="L140" i="26464"/>
  <c r="M140" i="26464"/>
  <c r="N140" i="26464"/>
  <c r="O140" i="26464"/>
  <c r="P140" i="26464"/>
  <c r="Q140" i="26464"/>
  <c r="R140" i="26464"/>
  <c r="S140" i="26464"/>
  <c r="T140" i="26464"/>
  <c r="U140" i="26464"/>
  <c r="V140" i="26464"/>
  <c r="W140" i="26464"/>
  <c r="X140" i="26464"/>
  <c r="Y140" i="26464"/>
  <c r="Z140" i="26464"/>
  <c r="AA140" i="26464"/>
  <c r="AB140" i="26464"/>
  <c r="AC140" i="26464"/>
  <c r="AD140" i="26464"/>
  <c r="AE140" i="26464"/>
  <c r="AF140" i="26464"/>
  <c r="AG140" i="26464"/>
  <c r="AH140" i="26464"/>
  <c r="AI140" i="26464"/>
  <c r="AJ140" i="26464"/>
  <c r="AK140" i="26464"/>
  <c r="AL140" i="26464"/>
  <c r="AM140" i="26464"/>
  <c r="AN140" i="26464"/>
  <c r="AO140" i="26464"/>
  <c r="AP140" i="26464"/>
  <c r="AQ140" i="26464"/>
  <c r="AR140" i="26464"/>
  <c r="AS140" i="26464"/>
  <c r="AT140" i="26464"/>
  <c r="AU140" i="26464"/>
  <c r="AV140" i="26464"/>
  <c r="AW140" i="26464"/>
  <c r="AX140" i="26464"/>
  <c r="AY140" i="26464"/>
  <c r="AZ140" i="26464"/>
  <c r="BA140" i="26464"/>
  <c r="BB140" i="26464"/>
  <c r="BC140" i="26464"/>
  <c r="BD140" i="26464"/>
  <c r="BE140" i="26464"/>
  <c r="BF140" i="26464"/>
  <c r="BO140" i="26464"/>
  <c r="BP140" i="26464"/>
  <c r="BQ140" i="26464"/>
  <c r="BR140" i="26464"/>
  <c r="BS140" i="26464"/>
  <c r="BT140" i="26464"/>
  <c r="BU140" i="26464"/>
  <c r="BV140" i="26464"/>
  <c r="BW140" i="26464"/>
  <c r="BX140" i="26464"/>
  <c r="BY140" i="26464"/>
  <c r="BZ140" i="26464"/>
  <c r="CA140" i="26464"/>
  <c r="CB140" i="26464"/>
  <c r="CC140" i="26464"/>
  <c r="CD140" i="26464"/>
  <c r="CE140" i="26464"/>
  <c r="CF140" i="26464"/>
  <c r="CG140" i="26464"/>
  <c r="CH140" i="26464"/>
  <c r="CI140" i="26464"/>
  <c r="CJ140" i="26464"/>
  <c r="CQ140" i="26464"/>
  <c r="CR140" i="26464"/>
  <c r="CS140" i="26464"/>
  <c r="CT140" i="26464"/>
  <c r="CU140" i="26464"/>
  <c r="CV140" i="26464"/>
  <c r="A141" i="26464"/>
  <c r="B141" i="26464"/>
  <c r="C141" i="26464"/>
  <c r="D141" i="26464"/>
  <c r="E141" i="26464"/>
  <c r="F141" i="26464"/>
  <c r="G141" i="26464"/>
  <c r="H141" i="26464"/>
  <c r="I141" i="26464"/>
  <c r="J141" i="26464"/>
  <c r="K141" i="26464"/>
  <c r="L141" i="26464"/>
  <c r="M141" i="26464"/>
  <c r="N141" i="26464"/>
  <c r="O141" i="26464"/>
  <c r="P141" i="26464"/>
  <c r="Q141" i="26464"/>
  <c r="R141" i="26464"/>
  <c r="S141" i="26464"/>
  <c r="T141" i="26464"/>
  <c r="U141" i="26464"/>
  <c r="V141" i="26464"/>
  <c r="W141" i="26464"/>
  <c r="X141" i="26464"/>
  <c r="Y141" i="26464"/>
  <c r="Z141" i="26464"/>
  <c r="AA141" i="26464"/>
  <c r="AB141" i="26464"/>
  <c r="AC141" i="26464"/>
  <c r="AD141" i="26464"/>
  <c r="AE141" i="26464"/>
  <c r="AF141" i="26464"/>
  <c r="AG141" i="26464"/>
  <c r="AH141" i="26464"/>
  <c r="AI141" i="26464"/>
  <c r="AJ141" i="26464"/>
  <c r="AK141" i="26464"/>
  <c r="AL141" i="26464"/>
  <c r="AM141" i="26464"/>
  <c r="AN141" i="26464"/>
  <c r="AO141" i="26464"/>
  <c r="AP141" i="26464"/>
  <c r="AQ141" i="26464"/>
  <c r="AR141" i="26464"/>
  <c r="AS141" i="26464"/>
  <c r="AT141" i="26464"/>
  <c r="AU141" i="26464"/>
  <c r="AV141" i="26464"/>
  <c r="AW141" i="26464"/>
  <c r="AX141" i="26464"/>
  <c r="AY141" i="26464"/>
  <c r="AZ141" i="26464"/>
  <c r="BA141" i="26464"/>
  <c r="BB141" i="26464"/>
  <c r="BC141" i="26464"/>
  <c r="BD141" i="26464"/>
  <c r="BE141" i="26464"/>
  <c r="BF141" i="26464"/>
  <c r="BO141" i="26464"/>
  <c r="BP141" i="26464"/>
  <c r="BQ141" i="26464"/>
  <c r="BR141" i="26464"/>
  <c r="BS141" i="26464"/>
  <c r="BT141" i="26464"/>
  <c r="BU141" i="26464"/>
  <c r="BV141" i="26464"/>
  <c r="BW141" i="26464"/>
  <c r="BX141" i="26464"/>
  <c r="BY141" i="26464"/>
  <c r="BZ141" i="26464"/>
  <c r="CA141" i="26464"/>
  <c r="CB141" i="26464"/>
  <c r="CC141" i="26464"/>
  <c r="CD141" i="26464"/>
  <c r="CE141" i="26464"/>
  <c r="CF141" i="26464"/>
  <c r="CG141" i="26464"/>
  <c r="CH141" i="26464"/>
  <c r="CI141" i="26464"/>
  <c r="CJ141" i="26464"/>
  <c r="CQ141" i="26464"/>
  <c r="CR141" i="26464"/>
  <c r="CS141" i="26464"/>
  <c r="CT141" i="26464"/>
  <c r="CU141" i="26464"/>
  <c r="CV141" i="26464"/>
  <c r="A142" i="26464"/>
  <c r="B142" i="26464"/>
  <c r="C142" i="26464"/>
  <c r="D142" i="26464"/>
  <c r="E142" i="26464"/>
  <c r="F142" i="26464"/>
  <c r="G142" i="26464"/>
  <c r="H142" i="26464"/>
  <c r="I142" i="26464"/>
  <c r="J142" i="26464"/>
  <c r="K142" i="26464"/>
  <c r="L142" i="26464"/>
  <c r="M142" i="26464"/>
  <c r="N142" i="26464"/>
  <c r="O142" i="26464"/>
  <c r="P142" i="26464"/>
  <c r="Q142" i="26464"/>
  <c r="R142" i="26464"/>
  <c r="S142" i="26464"/>
  <c r="T142" i="26464"/>
  <c r="U142" i="26464"/>
  <c r="V142" i="26464"/>
  <c r="W142" i="26464"/>
  <c r="X142" i="26464"/>
  <c r="Y142" i="26464"/>
  <c r="Z142" i="26464"/>
  <c r="AA142" i="26464"/>
  <c r="AB142" i="26464"/>
  <c r="AC142" i="26464"/>
  <c r="AD142" i="26464"/>
  <c r="AE142" i="26464"/>
  <c r="AF142" i="26464"/>
  <c r="AG142" i="26464"/>
  <c r="AH142" i="26464"/>
  <c r="AI142" i="26464"/>
  <c r="AJ142" i="26464"/>
  <c r="AK142" i="26464"/>
  <c r="AL142" i="26464"/>
  <c r="AM142" i="26464"/>
  <c r="AN142" i="26464"/>
  <c r="AO142" i="26464"/>
  <c r="AP142" i="26464"/>
  <c r="AQ142" i="26464"/>
  <c r="AR142" i="26464"/>
  <c r="AS142" i="26464"/>
  <c r="AT142" i="26464"/>
  <c r="AU142" i="26464"/>
  <c r="AV142" i="26464"/>
  <c r="AW142" i="26464"/>
  <c r="AX142" i="26464"/>
  <c r="AY142" i="26464"/>
  <c r="AZ142" i="26464"/>
  <c r="BA142" i="26464"/>
  <c r="BB142" i="26464"/>
  <c r="BC142" i="26464"/>
  <c r="BD142" i="26464"/>
  <c r="BE142" i="26464"/>
  <c r="BF142" i="26464"/>
  <c r="BO142" i="26464"/>
  <c r="BP142" i="26464"/>
  <c r="BQ142" i="26464"/>
  <c r="BR142" i="26464"/>
  <c r="BS142" i="26464"/>
  <c r="BT142" i="26464"/>
  <c r="BU142" i="26464"/>
  <c r="BV142" i="26464"/>
  <c r="BW142" i="26464"/>
  <c r="BX142" i="26464"/>
  <c r="BY142" i="26464"/>
  <c r="BZ142" i="26464"/>
  <c r="CA142" i="26464"/>
  <c r="CB142" i="26464"/>
  <c r="CC142" i="26464"/>
  <c r="CD142" i="26464"/>
  <c r="CE142" i="26464"/>
  <c r="CF142" i="26464"/>
  <c r="CG142" i="26464"/>
  <c r="CH142" i="26464"/>
  <c r="CI142" i="26464"/>
  <c r="CJ142" i="26464"/>
  <c r="CQ142" i="26464"/>
  <c r="CR142" i="26464"/>
  <c r="CS142" i="26464"/>
  <c r="CT142" i="26464"/>
  <c r="CU142" i="26464"/>
  <c r="CV142" i="26464"/>
  <c r="A143" i="26464"/>
  <c r="B143" i="26464"/>
  <c r="C143" i="26464"/>
  <c r="D143" i="26464"/>
  <c r="E143" i="26464"/>
  <c r="F143" i="26464"/>
  <c r="G143" i="26464"/>
  <c r="H143" i="26464"/>
  <c r="I143" i="26464"/>
  <c r="J143" i="26464"/>
  <c r="K143" i="26464"/>
  <c r="L143" i="26464"/>
  <c r="M143" i="26464"/>
  <c r="N143" i="26464"/>
  <c r="O143" i="26464"/>
  <c r="P143" i="26464"/>
  <c r="Q143" i="26464"/>
  <c r="R143" i="26464"/>
  <c r="S143" i="26464"/>
  <c r="T143" i="26464"/>
  <c r="U143" i="26464"/>
  <c r="V143" i="26464"/>
  <c r="W143" i="26464"/>
  <c r="X143" i="26464"/>
  <c r="Y143" i="26464"/>
  <c r="Z143" i="26464"/>
  <c r="AA143" i="26464"/>
  <c r="AB143" i="26464"/>
  <c r="AC143" i="26464"/>
  <c r="AD143" i="26464"/>
  <c r="AE143" i="26464"/>
  <c r="AF143" i="26464"/>
  <c r="AG143" i="26464"/>
  <c r="AH143" i="26464"/>
  <c r="AI143" i="26464"/>
  <c r="AJ143" i="26464"/>
  <c r="AK143" i="26464"/>
  <c r="AL143" i="26464"/>
  <c r="AM143" i="26464"/>
  <c r="AN143" i="26464"/>
  <c r="AO143" i="26464"/>
  <c r="AP143" i="26464"/>
  <c r="AQ143" i="26464"/>
  <c r="AR143" i="26464"/>
  <c r="AS143" i="26464"/>
  <c r="AT143" i="26464"/>
  <c r="AU143" i="26464"/>
  <c r="AV143" i="26464"/>
  <c r="AW143" i="26464"/>
  <c r="AX143" i="26464"/>
  <c r="AY143" i="26464"/>
  <c r="AZ143" i="26464"/>
  <c r="BA143" i="26464"/>
  <c r="BB143" i="26464"/>
  <c r="BC143" i="26464"/>
  <c r="BD143" i="26464"/>
  <c r="BE143" i="26464"/>
  <c r="BF143" i="26464"/>
  <c r="BO143" i="26464"/>
  <c r="BP143" i="26464"/>
  <c r="BQ143" i="26464"/>
  <c r="BR143" i="26464"/>
  <c r="BS143" i="26464"/>
  <c r="BT143" i="26464"/>
  <c r="BU143" i="26464"/>
  <c r="BV143" i="26464"/>
  <c r="BW143" i="26464"/>
  <c r="BX143" i="26464"/>
  <c r="BY143" i="26464"/>
  <c r="BZ143" i="26464"/>
  <c r="CA143" i="26464"/>
  <c r="CB143" i="26464"/>
  <c r="CC143" i="26464"/>
  <c r="CD143" i="26464"/>
  <c r="CE143" i="26464"/>
  <c r="CF143" i="26464"/>
  <c r="CG143" i="26464"/>
  <c r="CH143" i="26464"/>
  <c r="CI143" i="26464"/>
  <c r="CJ143" i="26464"/>
  <c r="CQ143" i="26464"/>
  <c r="CR143" i="26464"/>
  <c r="CS143" i="26464"/>
  <c r="CT143" i="26464"/>
  <c r="CU143" i="26464"/>
  <c r="CV143" i="26464"/>
  <c r="A144" i="26464"/>
  <c r="B144" i="26464"/>
  <c r="C144" i="26464"/>
  <c r="D144" i="26464"/>
  <c r="E144" i="26464"/>
  <c r="F144" i="26464"/>
  <c r="G144" i="26464"/>
  <c r="H144" i="26464"/>
  <c r="I144" i="26464"/>
  <c r="J144" i="26464"/>
  <c r="K144" i="26464"/>
  <c r="L144" i="26464"/>
  <c r="M144" i="26464"/>
  <c r="N144" i="26464"/>
  <c r="O144" i="26464"/>
  <c r="P144" i="26464"/>
  <c r="Q144" i="26464"/>
  <c r="R144" i="26464"/>
  <c r="S144" i="26464"/>
  <c r="T144" i="26464"/>
  <c r="U144" i="26464"/>
  <c r="V144" i="26464"/>
  <c r="W144" i="26464"/>
  <c r="X144" i="26464"/>
  <c r="Y144" i="26464"/>
  <c r="Z144" i="26464"/>
  <c r="AA144" i="26464"/>
  <c r="AB144" i="26464"/>
  <c r="AC144" i="26464"/>
  <c r="AD144" i="26464"/>
  <c r="AE144" i="26464"/>
  <c r="AF144" i="26464"/>
  <c r="AG144" i="26464"/>
  <c r="AH144" i="26464"/>
  <c r="AI144" i="26464"/>
  <c r="AJ144" i="26464"/>
  <c r="AK144" i="26464"/>
  <c r="AL144" i="26464"/>
  <c r="AM144" i="26464"/>
  <c r="AN144" i="26464"/>
  <c r="AO144" i="26464"/>
  <c r="AP144" i="26464"/>
  <c r="AQ144" i="26464"/>
  <c r="AR144" i="26464"/>
  <c r="AS144" i="26464"/>
  <c r="AT144" i="26464"/>
  <c r="AU144" i="26464"/>
  <c r="AV144" i="26464"/>
  <c r="AW144" i="26464"/>
  <c r="AX144" i="26464"/>
  <c r="AY144" i="26464"/>
  <c r="AZ144" i="26464"/>
  <c r="BA144" i="26464"/>
  <c r="BB144" i="26464"/>
  <c r="BC144" i="26464"/>
  <c r="BD144" i="26464"/>
  <c r="BE144" i="26464"/>
  <c r="BF144" i="26464"/>
  <c r="BO144" i="26464"/>
  <c r="BP144" i="26464"/>
  <c r="BQ144" i="26464"/>
  <c r="BR144" i="26464"/>
  <c r="BS144" i="26464"/>
  <c r="BT144" i="26464"/>
  <c r="BU144" i="26464"/>
  <c r="BV144" i="26464"/>
  <c r="BW144" i="26464"/>
  <c r="BX144" i="26464"/>
  <c r="BY144" i="26464"/>
  <c r="BZ144" i="26464"/>
  <c r="CA144" i="26464"/>
  <c r="CB144" i="26464"/>
  <c r="CC144" i="26464"/>
  <c r="CD144" i="26464"/>
  <c r="CE144" i="26464"/>
  <c r="CF144" i="26464"/>
  <c r="CG144" i="26464"/>
  <c r="CH144" i="26464"/>
  <c r="CI144" i="26464"/>
  <c r="CJ144" i="26464"/>
  <c r="CQ144" i="26464"/>
  <c r="CR144" i="26464"/>
  <c r="CS144" i="26464"/>
  <c r="CT144" i="26464"/>
  <c r="CU144" i="26464"/>
  <c r="CV144" i="26464"/>
  <c r="A145" i="26464"/>
  <c r="B145" i="26464"/>
  <c r="C145" i="26464"/>
  <c r="D145" i="26464"/>
  <c r="E145" i="26464"/>
  <c r="F145" i="26464"/>
  <c r="G145" i="26464"/>
  <c r="H145" i="26464"/>
  <c r="I145" i="26464"/>
  <c r="J145" i="26464"/>
  <c r="K145" i="26464"/>
  <c r="L145" i="26464"/>
  <c r="M145" i="26464"/>
  <c r="N145" i="26464"/>
  <c r="O145" i="26464"/>
  <c r="P145" i="26464"/>
  <c r="Q145" i="26464"/>
  <c r="R145" i="26464"/>
  <c r="S145" i="26464"/>
  <c r="T145" i="26464"/>
  <c r="U145" i="26464"/>
  <c r="V145" i="26464"/>
  <c r="W145" i="26464"/>
  <c r="X145" i="26464"/>
  <c r="Y145" i="26464"/>
  <c r="Z145" i="26464"/>
  <c r="AA145" i="26464"/>
  <c r="AB145" i="26464"/>
  <c r="AC145" i="26464"/>
  <c r="AD145" i="26464"/>
  <c r="AE145" i="26464"/>
  <c r="AF145" i="26464"/>
  <c r="AG145" i="26464"/>
  <c r="AH145" i="26464"/>
  <c r="AI145" i="26464"/>
  <c r="AJ145" i="26464"/>
  <c r="AK145" i="26464"/>
  <c r="AL145" i="26464"/>
  <c r="AM145" i="26464"/>
  <c r="AN145" i="26464"/>
  <c r="AO145" i="26464"/>
  <c r="AP145" i="26464"/>
  <c r="AQ145" i="26464"/>
  <c r="AR145" i="26464"/>
  <c r="AS145" i="26464"/>
  <c r="AT145" i="26464"/>
  <c r="AU145" i="26464"/>
  <c r="AV145" i="26464"/>
  <c r="AW145" i="26464"/>
  <c r="AX145" i="26464"/>
  <c r="AY145" i="26464"/>
  <c r="AZ145" i="26464"/>
  <c r="BA145" i="26464"/>
  <c r="BB145" i="26464"/>
  <c r="BC145" i="26464"/>
  <c r="BD145" i="26464"/>
  <c r="BE145" i="26464"/>
  <c r="BF145" i="26464"/>
  <c r="BO145" i="26464"/>
  <c r="BP145" i="26464"/>
  <c r="BQ145" i="26464"/>
  <c r="BR145" i="26464"/>
  <c r="BS145" i="26464"/>
  <c r="BT145" i="26464"/>
  <c r="BU145" i="26464"/>
  <c r="BV145" i="26464"/>
  <c r="BW145" i="26464"/>
  <c r="BX145" i="26464"/>
  <c r="BY145" i="26464"/>
  <c r="BZ145" i="26464"/>
  <c r="CA145" i="26464"/>
  <c r="CB145" i="26464"/>
  <c r="CC145" i="26464"/>
  <c r="CD145" i="26464"/>
  <c r="CE145" i="26464"/>
  <c r="CF145" i="26464"/>
  <c r="CG145" i="26464"/>
  <c r="CH145" i="26464"/>
  <c r="CI145" i="26464"/>
  <c r="CJ145" i="26464"/>
  <c r="CQ145" i="26464"/>
  <c r="CR145" i="26464"/>
  <c r="CS145" i="26464"/>
  <c r="CT145" i="26464"/>
  <c r="CU145" i="26464"/>
  <c r="CV145" i="26464"/>
  <c r="A146" i="26464"/>
  <c r="B146" i="26464"/>
  <c r="C146" i="26464"/>
  <c r="D146" i="26464"/>
  <c r="E146" i="26464"/>
  <c r="F146" i="26464"/>
  <c r="G146" i="26464"/>
  <c r="H146" i="26464"/>
  <c r="I146" i="26464"/>
  <c r="J146" i="26464"/>
  <c r="K146" i="26464"/>
  <c r="L146" i="26464"/>
  <c r="M146" i="26464"/>
  <c r="N146" i="26464"/>
  <c r="O146" i="26464"/>
  <c r="P146" i="26464"/>
  <c r="Q146" i="26464"/>
  <c r="R146" i="26464"/>
  <c r="S146" i="26464"/>
  <c r="T146" i="26464"/>
  <c r="U146" i="26464"/>
  <c r="V146" i="26464"/>
  <c r="W146" i="26464"/>
  <c r="X146" i="26464"/>
  <c r="Y146" i="26464"/>
  <c r="Z146" i="26464"/>
  <c r="AA146" i="26464"/>
  <c r="AB146" i="26464"/>
  <c r="AC146" i="26464"/>
  <c r="AD146" i="26464"/>
  <c r="AE146" i="26464"/>
  <c r="AF146" i="26464"/>
  <c r="AG146" i="26464"/>
  <c r="AH146" i="26464"/>
  <c r="AI146" i="26464"/>
  <c r="AJ146" i="26464"/>
  <c r="AK146" i="26464"/>
  <c r="AL146" i="26464"/>
  <c r="AM146" i="26464"/>
  <c r="AN146" i="26464"/>
  <c r="AO146" i="26464"/>
  <c r="AP146" i="26464"/>
  <c r="AQ146" i="26464"/>
  <c r="AR146" i="26464"/>
  <c r="AS146" i="26464"/>
  <c r="AT146" i="26464"/>
  <c r="AU146" i="26464"/>
  <c r="AV146" i="26464"/>
  <c r="AW146" i="26464"/>
  <c r="AX146" i="26464"/>
  <c r="AY146" i="26464"/>
  <c r="AZ146" i="26464"/>
  <c r="BA146" i="26464"/>
  <c r="BB146" i="26464"/>
  <c r="BC146" i="26464"/>
  <c r="BD146" i="26464"/>
  <c r="BE146" i="26464"/>
  <c r="BF146" i="26464"/>
  <c r="BO146" i="26464"/>
  <c r="BP146" i="26464"/>
  <c r="BQ146" i="26464"/>
  <c r="BR146" i="26464"/>
  <c r="BS146" i="26464"/>
  <c r="BT146" i="26464"/>
  <c r="BU146" i="26464"/>
  <c r="BV146" i="26464"/>
  <c r="BW146" i="26464"/>
  <c r="BX146" i="26464"/>
  <c r="BY146" i="26464"/>
  <c r="BZ146" i="26464"/>
  <c r="CA146" i="26464"/>
  <c r="CB146" i="26464"/>
  <c r="CC146" i="26464"/>
  <c r="CD146" i="26464"/>
  <c r="CE146" i="26464"/>
  <c r="CF146" i="26464"/>
  <c r="CG146" i="26464"/>
  <c r="CH146" i="26464"/>
  <c r="CI146" i="26464"/>
  <c r="CJ146" i="26464"/>
  <c r="CQ146" i="26464"/>
  <c r="CR146" i="26464"/>
  <c r="CS146" i="26464"/>
  <c r="CT146" i="26464"/>
  <c r="CU146" i="26464"/>
  <c r="CV146" i="26464"/>
  <c r="A147" i="26464"/>
  <c r="B147" i="26464"/>
  <c r="C147" i="26464"/>
  <c r="D147" i="26464"/>
  <c r="E147" i="26464"/>
  <c r="F147" i="26464"/>
  <c r="G147" i="26464"/>
  <c r="H147" i="26464"/>
  <c r="I147" i="26464"/>
  <c r="J147" i="26464"/>
  <c r="K147" i="26464"/>
  <c r="L147" i="26464"/>
  <c r="M147" i="26464"/>
  <c r="N147" i="26464"/>
  <c r="O147" i="26464"/>
  <c r="P147" i="26464"/>
  <c r="Q147" i="26464"/>
  <c r="R147" i="26464"/>
  <c r="S147" i="26464"/>
  <c r="T147" i="26464"/>
  <c r="U147" i="26464"/>
  <c r="V147" i="26464"/>
  <c r="W147" i="26464"/>
  <c r="X147" i="26464"/>
  <c r="Y147" i="26464"/>
  <c r="Z147" i="26464"/>
  <c r="AA147" i="26464"/>
  <c r="AB147" i="26464"/>
  <c r="AC147" i="26464"/>
  <c r="AD147" i="26464"/>
  <c r="AE147" i="26464"/>
  <c r="AF147" i="26464"/>
  <c r="AG147" i="26464"/>
  <c r="AH147" i="26464"/>
  <c r="AI147" i="26464"/>
  <c r="AJ147" i="26464"/>
  <c r="AK147" i="26464"/>
  <c r="AL147" i="26464"/>
  <c r="AM147" i="26464"/>
  <c r="AN147" i="26464"/>
  <c r="AO147" i="26464"/>
  <c r="AP147" i="26464"/>
  <c r="AQ147" i="26464"/>
  <c r="AR147" i="26464"/>
  <c r="AS147" i="26464"/>
  <c r="AT147" i="26464"/>
  <c r="AU147" i="26464"/>
  <c r="AV147" i="26464"/>
  <c r="AW147" i="26464"/>
  <c r="AX147" i="26464"/>
  <c r="AY147" i="26464"/>
  <c r="AZ147" i="26464"/>
  <c r="BA147" i="26464"/>
  <c r="BB147" i="26464"/>
  <c r="BC147" i="26464"/>
  <c r="BD147" i="26464"/>
  <c r="BE147" i="26464"/>
  <c r="BF147" i="26464"/>
  <c r="BO147" i="26464"/>
  <c r="BP147" i="26464"/>
  <c r="BQ147" i="26464"/>
  <c r="BR147" i="26464"/>
  <c r="BS147" i="26464"/>
  <c r="BT147" i="26464"/>
  <c r="BU147" i="26464"/>
  <c r="BV147" i="26464"/>
  <c r="BW147" i="26464"/>
  <c r="BX147" i="26464"/>
  <c r="BY147" i="26464"/>
  <c r="BZ147" i="26464"/>
  <c r="CA147" i="26464"/>
  <c r="CB147" i="26464"/>
  <c r="CC147" i="26464"/>
  <c r="CD147" i="26464"/>
  <c r="CE147" i="26464"/>
  <c r="CF147" i="26464"/>
  <c r="CG147" i="26464"/>
  <c r="CH147" i="26464"/>
  <c r="CI147" i="26464"/>
  <c r="CJ147" i="26464"/>
  <c r="CQ147" i="26464"/>
  <c r="CR147" i="26464"/>
  <c r="CS147" i="26464"/>
  <c r="CT147" i="26464"/>
  <c r="CU147" i="26464"/>
  <c r="CV147" i="26464"/>
  <c r="A148" i="26464"/>
  <c r="B148" i="26464"/>
  <c r="C148" i="26464"/>
  <c r="D148" i="26464"/>
  <c r="E148" i="26464"/>
  <c r="F148" i="26464"/>
  <c r="G148" i="26464"/>
  <c r="H148" i="26464"/>
  <c r="I148" i="26464"/>
  <c r="J148" i="26464"/>
  <c r="K148" i="26464"/>
  <c r="L148" i="26464"/>
  <c r="M148" i="26464"/>
  <c r="N148" i="26464"/>
  <c r="O148" i="26464"/>
  <c r="P148" i="26464"/>
  <c r="Q148" i="26464"/>
  <c r="R148" i="26464"/>
  <c r="S148" i="26464"/>
  <c r="T148" i="26464"/>
  <c r="U148" i="26464"/>
  <c r="V148" i="26464"/>
  <c r="W148" i="26464"/>
  <c r="X148" i="26464"/>
  <c r="Y148" i="26464"/>
  <c r="Z148" i="26464"/>
  <c r="AA148" i="26464"/>
  <c r="AB148" i="26464"/>
  <c r="AC148" i="26464"/>
  <c r="AD148" i="26464"/>
  <c r="AE148" i="26464"/>
  <c r="AF148" i="26464"/>
  <c r="AG148" i="26464"/>
  <c r="AH148" i="26464"/>
  <c r="AI148" i="26464"/>
  <c r="AJ148" i="26464"/>
  <c r="AK148" i="26464"/>
  <c r="AL148" i="26464"/>
  <c r="AM148" i="26464"/>
  <c r="AN148" i="26464"/>
  <c r="AO148" i="26464"/>
  <c r="AP148" i="26464"/>
  <c r="AQ148" i="26464"/>
  <c r="AR148" i="26464"/>
  <c r="AS148" i="26464"/>
  <c r="AT148" i="26464"/>
  <c r="AU148" i="26464"/>
  <c r="AV148" i="26464"/>
  <c r="AW148" i="26464"/>
  <c r="AX148" i="26464"/>
  <c r="AY148" i="26464"/>
  <c r="AZ148" i="26464"/>
  <c r="BA148" i="26464"/>
  <c r="BB148" i="26464"/>
  <c r="BC148" i="26464"/>
  <c r="BD148" i="26464"/>
  <c r="BE148" i="26464"/>
  <c r="BF148" i="26464"/>
  <c r="BO148" i="26464"/>
  <c r="BP148" i="26464"/>
  <c r="BQ148" i="26464"/>
  <c r="BR148" i="26464"/>
  <c r="BS148" i="26464"/>
  <c r="BT148" i="26464"/>
  <c r="BU148" i="26464"/>
  <c r="BV148" i="26464"/>
  <c r="BW148" i="26464"/>
  <c r="BX148" i="26464"/>
  <c r="BY148" i="26464"/>
  <c r="BZ148" i="26464"/>
  <c r="CA148" i="26464"/>
  <c r="CB148" i="26464"/>
  <c r="CC148" i="26464"/>
  <c r="CD148" i="26464"/>
  <c r="CE148" i="26464"/>
  <c r="CF148" i="26464"/>
  <c r="CG148" i="26464"/>
  <c r="CH148" i="26464"/>
  <c r="CI148" i="26464"/>
  <c r="CJ148" i="26464"/>
  <c r="CQ148" i="26464"/>
  <c r="CR148" i="26464"/>
  <c r="CS148" i="26464"/>
  <c r="CT148" i="26464"/>
  <c r="CU148" i="26464"/>
  <c r="CV148" i="26464"/>
  <c r="A149" i="26464"/>
  <c r="B149" i="26464"/>
  <c r="C149" i="26464"/>
  <c r="D149" i="26464"/>
  <c r="E149" i="26464"/>
  <c r="F149" i="26464"/>
  <c r="G149" i="26464"/>
  <c r="H149" i="26464"/>
  <c r="I149" i="26464"/>
  <c r="J149" i="26464"/>
  <c r="K149" i="26464"/>
  <c r="L149" i="26464"/>
  <c r="M149" i="26464"/>
  <c r="N149" i="26464"/>
  <c r="O149" i="26464"/>
  <c r="P149" i="26464"/>
  <c r="Q149" i="26464"/>
  <c r="R149" i="26464"/>
  <c r="S149" i="26464"/>
  <c r="T149" i="26464"/>
  <c r="U149" i="26464"/>
  <c r="V149" i="26464"/>
  <c r="W149" i="26464"/>
  <c r="X149" i="26464"/>
  <c r="Y149" i="26464"/>
  <c r="Z149" i="26464"/>
  <c r="AA149" i="26464"/>
  <c r="AB149" i="26464"/>
  <c r="AC149" i="26464"/>
  <c r="AD149" i="26464"/>
  <c r="AE149" i="26464"/>
  <c r="AF149" i="26464"/>
  <c r="AG149" i="26464"/>
  <c r="AH149" i="26464"/>
  <c r="AI149" i="26464"/>
  <c r="AJ149" i="26464"/>
  <c r="AK149" i="26464"/>
  <c r="AL149" i="26464"/>
  <c r="AM149" i="26464"/>
  <c r="AN149" i="26464"/>
  <c r="AO149" i="26464"/>
  <c r="AP149" i="26464"/>
  <c r="AQ149" i="26464"/>
  <c r="AR149" i="26464"/>
  <c r="AS149" i="26464"/>
  <c r="AT149" i="26464"/>
  <c r="AU149" i="26464"/>
  <c r="AV149" i="26464"/>
  <c r="AW149" i="26464"/>
  <c r="AX149" i="26464"/>
  <c r="AY149" i="26464"/>
  <c r="AZ149" i="26464"/>
  <c r="BA149" i="26464"/>
  <c r="BB149" i="26464"/>
  <c r="BC149" i="26464"/>
  <c r="BD149" i="26464"/>
  <c r="BE149" i="26464"/>
  <c r="BF149" i="26464"/>
  <c r="BO149" i="26464"/>
  <c r="BP149" i="26464"/>
  <c r="BQ149" i="26464"/>
  <c r="BR149" i="26464"/>
  <c r="BS149" i="26464"/>
  <c r="BT149" i="26464"/>
  <c r="BU149" i="26464"/>
  <c r="BV149" i="26464"/>
  <c r="BW149" i="26464"/>
  <c r="BX149" i="26464"/>
  <c r="BY149" i="26464"/>
  <c r="BZ149" i="26464"/>
  <c r="CA149" i="26464"/>
  <c r="CB149" i="26464"/>
  <c r="CC149" i="26464"/>
  <c r="CD149" i="26464"/>
  <c r="CE149" i="26464"/>
  <c r="CF149" i="26464"/>
  <c r="CG149" i="26464"/>
  <c r="CH149" i="26464"/>
  <c r="CI149" i="26464"/>
  <c r="CJ149" i="26464"/>
  <c r="CQ149" i="26464"/>
  <c r="CR149" i="26464"/>
  <c r="CS149" i="26464"/>
  <c r="CT149" i="26464"/>
  <c r="CU149" i="26464"/>
  <c r="CV149" i="26464"/>
  <c r="A150" i="26464"/>
  <c r="B150" i="26464"/>
  <c r="C150" i="26464"/>
  <c r="D150" i="26464"/>
  <c r="E150" i="26464"/>
  <c r="F150" i="26464"/>
  <c r="G150" i="26464"/>
  <c r="H150" i="26464"/>
  <c r="I150" i="26464"/>
  <c r="J150" i="26464"/>
  <c r="K150" i="26464"/>
  <c r="L150" i="26464"/>
  <c r="M150" i="26464"/>
  <c r="N150" i="26464"/>
  <c r="O150" i="26464"/>
  <c r="P150" i="26464"/>
  <c r="Q150" i="26464"/>
  <c r="R150" i="26464"/>
  <c r="S150" i="26464"/>
  <c r="T150" i="26464"/>
  <c r="U150" i="26464"/>
  <c r="V150" i="26464"/>
  <c r="W150" i="26464"/>
  <c r="X150" i="26464"/>
  <c r="Y150" i="26464"/>
  <c r="Z150" i="26464"/>
  <c r="AA150" i="26464"/>
  <c r="AB150" i="26464"/>
  <c r="AC150" i="26464"/>
  <c r="AD150" i="26464"/>
  <c r="AE150" i="26464"/>
  <c r="AF150" i="26464"/>
  <c r="AG150" i="26464"/>
  <c r="AH150" i="26464"/>
  <c r="AI150" i="26464"/>
  <c r="AJ150" i="26464"/>
  <c r="AK150" i="26464"/>
  <c r="AL150" i="26464"/>
  <c r="AM150" i="26464"/>
  <c r="AN150" i="26464"/>
  <c r="AO150" i="26464"/>
  <c r="AP150" i="26464"/>
  <c r="AQ150" i="26464"/>
  <c r="AR150" i="26464"/>
  <c r="AS150" i="26464"/>
  <c r="AT150" i="26464"/>
  <c r="AU150" i="26464"/>
  <c r="AV150" i="26464"/>
  <c r="AW150" i="26464"/>
  <c r="AX150" i="26464"/>
  <c r="AY150" i="26464"/>
  <c r="AZ150" i="26464"/>
  <c r="BA150" i="26464"/>
  <c r="BB150" i="26464"/>
  <c r="BC150" i="26464"/>
  <c r="BD150" i="26464"/>
  <c r="BE150" i="26464"/>
  <c r="BF150" i="26464"/>
  <c r="BO150" i="26464"/>
  <c r="BP150" i="26464"/>
  <c r="BQ150" i="26464"/>
  <c r="BR150" i="26464"/>
  <c r="BS150" i="26464"/>
  <c r="BT150" i="26464"/>
  <c r="BU150" i="26464"/>
  <c r="BV150" i="26464"/>
  <c r="BW150" i="26464"/>
  <c r="BX150" i="26464"/>
  <c r="BY150" i="26464"/>
  <c r="BZ150" i="26464"/>
  <c r="CA150" i="26464"/>
  <c r="CB150" i="26464"/>
  <c r="CC150" i="26464"/>
  <c r="CD150" i="26464"/>
  <c r="CE150" i="26464"/>
  <c r="CF150" i="26464"/>
  <c r="CG150" i="26464"/>
  <c r="CH150" i="26464"/>
  <c r="CI150" i="26464"/>
  <c r="CJ150" i="26464"/>
  <c r="CQ150" i="26464"/>
  <c r="CR150" i="26464"/>
  <c r="CS150" i="26464"/>
  <c r="CT150" i="26464"/>
  <c r="CU150" i="26464"/>
  <c r="CV150" i="26464"/>
  <c r="A151" i="26464"/>
  <c r="B151" i="26464"/>
  <c r="C151" i="26464"/>
  <c r="D151" i="26464"/>
  <c r="E151" i="26464"/>
  <c r="F151" i="26464"/>
  <c r="G151" i="26464"/>
  <c r="H151" i="26464"/>
  <c r="I151" i="26464"/>
  <c r="J151" i="26464"/>
  <c r="K151" i="26464"/>
  <c r="L151" i="26464"/>
  <c r="M151" i="26464"/>
  <c r="N151" i="26464"/>
  <c r="O151" i="26464"/>
  <c r="P151" i="26464"/>
  <c r="Q151" i="26464"/>
  <c r="R151" i="26464"/>
  <c r="S151" i="26464"/>
  <c r="T151" i="26464"/>
  <c r="U151" i="26464"/>
  <c r="V151" i="26464"/>
  <c r="W151" i="26464"/>
  <c r="X151" i="26464"/>
  <c r="Y151" i="26464"/>
  <c r="Z151" i="26464"/>
  <c r="AA151" i="26464"/>
  <c r="AB151" i="26464"/>
  <c r="AC151" i="26464"/>
  <c r="AD151" i="26464"/>
  <c r="AE151" i="26464"/>
  <c r="AF151" i="26464"/>
  <c r="AG151" i="26464"/>
  <c r="AH151" i="26464"/>
  <c r="AI151" i="26464"/>
  <c r="AJ151" i="26464"/>
  <c r="AK151" i="26464"/>
  <c r="AL151" i="26464"/>
  <c r="AM151" i="26464"/>
  <c r="AN151" i="26464"/>
  <c r="AO151" i="26464"/>
  <c r="AP151" i="26464"/>
  <c r="AQ151" i="26464"/>
  <c r="AR151" i="26464"/>
  <c r="AS151" i="26464"/>
  <c r="AT151" i="26464"/>
  <c r="AU151" i="26464"/>
  <c r="AV151" i="26464"/>
  <c r="AW151" i="26464"/>
  <c r="AX151" i="26464"/>
  <c r="AY151" i="26464"/>
  <c r="AZ151" i="26464"/>
  <c r="BA151" i="26464"/>
  <c r="BB151" i="26464"/>
  <c r="BC151" i="26464"/>
  <c r="BD151" i="26464"/>
  <c r="BE151" i="26464"/>
  <c r="BF151" i="26464"/>
  <c r="BO151" i="26464"/>
  <c r="BP151" i="26464"/>
  <c r="BQ151" i="26464"/>
  <c r="BR151" i="26464"/>
  <c r="BS151" i="26464"/>
  <c r="BT151" i="26464"/>
  <c r="BU151" i="26464"/>
  <c r="BV151" i="26464"/>
  <c r="BW151" i="26464"/>
  <c r="BX151" i="26464"/>
  <c r="BY151" i="26464"/>
  <c r="BZ151" i="26464"/>
  <c r="CA151" i="26464"/>
  <c r="CB151" i="26464"/>
  <c r="CC151" i="26464"/>
  <c r="CD151" i="26464"/>
  <c r="CE151" i="26464"/>
  <c r="CF151" i="26464"/>
  <c r="CG151" i="26464"/>
  <c r="CH151" i="26464"/>
  <c r="CI151" i="26464"/>
  <c r="CJ151" i="26464"/>
  <c r="CQ151" i="26464"/>
  <c r="CR151" i="26464"/>
  <c r="CS151" i="26464"/>
  <c r="CT151" i="26464"/>
  <c r="CU151" i="26464"/>
  <c r="CV151" i="26464"/>
  <c r="A152" i="26464"/>
  <c r="B152" i="26464"/>
  <c r="C152" i="26464"/>
  <c r="D152" i="26464"/>
  <c r="E152" i="26464"/>
  <c r="F152" i="26464"/>
  <c r="G152" i="26464"/>
  <c r="H152" i="26464"/>
  <c r="I152" i="26464"/>
  <c r="J152" i="26464"/>
  <c r="K152" i="26464"/>
  <c r="L152" i="26464"/>
  <c r="M152" i="26464"/>
  <c r="N152" i="26464"/>
  <c r="O152" i="26464"/>
  <c r="P152" i="26464"/>
  <c r="Q152" i="26464"/>
  <c r="R152" i="26464"/>
  <c r="S152" i="26464"/>
  <c r="T152" i="26464"/>
  <c r="U152" i="26464"/>
  <c r="V152" i="26464"/>
  <c r="W152" i="26464"/>
  <c r="X152" i="26464"/>
  <c r="Y152" i="26464"/>
  <c r="Z152" i="26464"/>
  <c r="AA152" i="26464"/>
  <c r="AB152" i="26464"/>
  <c r="AC152" i="26464"/>
  <c r="AD152" i="26464"/>
  <c r="AE152" i="26464"/>
  <c r="AF152" i="26464"/>
  <c r="AG152" i="26464"/>
  <c r="AH152" i="26464"/>
  <c r="AI152" i="26464"/>
  <c r="AJ152" i="26464"/>
  <c r="AK152" i="26464"/>
  <c r="AL152" i="26464"/>
  <c r="AM152" i="26464"/>
  <c r="AN152" i="26464"/>
  <c r="AO152" i="26464"/>
  <c r="AP152" i="26464"/>
  <c r="AQ152" i="26464"/>
  <c r="AR152" i="26464"/>
  <c r="AS152" i="26464"/>
  <c r="AT152" i="26464"/>
  <c r="AU152" i="26464"/>
  <c r="AV152" i="26464"/>
  <c r="AW152" i="26464"/>
  <c r="AX152" i="26464"/>
  <c r="AY152" i="26464"/>
  <c r="AZ152" i="26464"/>
  <c r="BA152" i="26464"/>
  <c r="BB152" i="26464"/>
  <c r="BC152" i="26464"/>
  <c r="BD152" i="26464"/>
  <c r="BE152" i="26464"/>
  <c r="BF152" i="26464"/>
  <c r="BO152" i="26464"/>
  <c r="BP152" i="26464"/>
  <c r="BQ152" i="26464"/>
  <c r="BR152" i="26464"/>
  <c r="BS152" i="26464"/>
  <c r="BT152" i="26464"/>
  <c r="BU152" i="26464"/>
  <c r="BV152" i="26464"/>
  <c r="BW152" i="26464"/>
  <c r="BX152" i="26464"/>
  <c r="BY152" i="26464"/>
  <c r="BZ152" i="26464"/>
  <c r="CA152" i="26464"/>
  <c r="CB152" i="26464"/>
  <c r="CC152" i="26464"/>
  <c r="CD152" i="26464"/>
  <c r="CE152" i="26464"/>
  <c r="CF152" i="26464"/>
  <c r="CG152" i="26464"/>
  <c r="CH152" i="26464"/>
  <c r="CI152" i="26464"/>
  <c r="CJ152" i="26464"/>
  <c r="CQ152" i="26464"/>
  <c r="CR152" i="26464"/>
  <c r="CS152" i="26464"/>
  <c r="CT152" i="26464"/>
  <c r="CU152" i="26464"/>
  <c r="CV152" i="26464"/>
  <c r="A153" i="26464"/>
  <c r="B153" i="26464"/>
  <c r="C153" i="26464"/>
  <c r="D153" i="26464"/>
  <c r="E153" i="26464"/>
  <c r="F153" i="26464"/>
  <c r="G153" i="26464"/>
  <c r="H153" i="26464"/>
  <c r="I153" i="26464"/>
  <c r="J153" i="26464"/>
  <c r="K153" i="26464"/>
  <c r="L153" i="26464"/>
  <c r="M153" i="26464"/>
  <c r="N153" i="26464"/>
  <c r="O153" i="26464"/>
  <c r="P153" i="26464"/>
  <c r="Q153" i="26464"/>
  <c r="R153" i="26464"/>
  <c r="S153" i="26464"/>
  <c r="T153" i="26464"/>
  <c r="U153" i="26464"/>
  <c r="V153" i="26464"/>
  <c r="W153" i="26464"/>
  <c r="X153" i="26464"/>
  <c r="Y153" i="26464"/>
  <c r="Z153" i="26464"/>
  <c r="AA153" i="26464"/>
  <c r="AB153" i="26464"/>
  <c r="AC153" i="26464"/>
  <c r="AD153" i="26464"/>
  <c r="AE153" i="26464"/>
  <c r="AF153" i="26464"/>
  <c r="AG153" i="26464"/>
  <c r="AH153" i="26464"/>
  <c r="AI153" i="26464"/>
  <c r="AJ153" i="26464"/>
  <c r="AK153" i="26464"/>
  <c r="AL153" i="26464"/>
  <c r="AM153" i="26464"/>
  <c r="AN153" i="26464"/>
  <c r="AO153" i="26464"/>
  <c r="AP153" i="26464"/>
  <c r="AQ153" i="26464"/>
  <c r="AR153" i="26464"/>
  <c r="AS153" i="26464"/>
  <c r="AT153" i="26464"/>
  <c r="AU153" i="26464"/>
  <c r="AV153" i="26464"/>
  <c r="AW153" i="26464"/>
  <c r="AX153" i="26464"/>
  <c r="AY153" i="26464"/>
  <c r="AZ153" i="26464"/>
  <c r="BA153" i="26464"/>
  <c r="BB153" i="26464"/>
  <c r="BC153" i="26464"/>
  <c r="BD153" i="26464"/>
  <c r="BE153" i="26464"/>
  <c r="BF153" i="26464"/>
  <c r="BO153" i="26464"/>
  <c r="BP153" i="26464"/>
  <c r="BQ153" i="26464"/>
  <c r="BR153" i="26464"/>
  <c r="BS153" i="26464"/>
  <c r="BT153" i="26464"/>
  <c r="BU153" i="26464"/>
  <c r="BV153" i="26464"/>
  <c r="BW153" i="26464"/>
  <c r="BX153" i="26464"/>
  <c r="BY153" i="26464"/>
  <c r="BZ153" i="26464"/>
  <c r="CA153" i="26464"/>
  <c r="CB153" i="26464"/>
  <c r="CC153" i="26464"/>
  <c r="CD153" i="26464"/>
  <c r="CE153" i="26464"/>
  <c r="CF153" i="26464"/>
  <c r="CG153" i="26464"/>
  <c r="CH153" i="26464"/>
  <c r="CI153" i="26464"/>
  <c r="CJ153" i="26464"/>
  <c r="CQ153" i="26464"/>
  <c r="CR153" i="26464"/>
  <c r="CS153" i="26464"/>
  <c r="CT153" i="26464"/>
  <c r="CU153" i="26464"/>
  <c r="CV153" i="26464"/>
  <c r="A154" i="26464"/>
  <c r="B154" i="26464"/>
  <c r="C154" i="26464"/>
  <c r="D154" i="26464"/>
  <c r="E154" i="26464"/>
  <c r="F154" i="26464"/>
  <c r="G154" i="26464"/>
  <c r="H154" i="26464"/>
  <c r="I154" i="26464"/>
  <c r="J154" i="26464"/>
  <c r="K154" i="26464"/>
  <c r="L154" i="26464"/>
  <c r="M154" i="26464"/>
  <c r="N154" i="26464"/>
  <c r="O154" i="26464"/>
  <c r="P154" i="26464"/>
  <c r="Q154" i="26464"/>
  <c r="R154" i="26464"/>
  <c r="S154" i="26464"/>
  <c r="T154" i="26464"/>
  <c r="U154" i="26464"/>
  <c r="V154" i="26464"/>
  <c r="W154" i="26464"/>
  <c r="X154" i="26464"/>
  <c r="Y154" i="26464"/>
  <c r="Z154" i="26464"/>
  <c r="AA154" i="26464"/>
  <c r="AB154" i="26464"/>
  <c r="AC154" i="26464"/>
  <c r="AD154" i="26464"/>
  <c r="AE154" i="26464"/>
  <c r="AF154" i="26464"/>
  <c r="AG154" i="26464"/>
  <c r="AH154" i="26464"/>
  <c r="AI154" i="26464"/>
  <c r="AJ154" i="26464"/>
  <c r="AK154" i="26464"/>
  <c r="AL154" i="26464"/>
  <c r="AM154" i="26464"/>
  <c r="AN154" i="26464"/>
  <c r="AO154" i="26464"/>
  <c r="AP154" i="26464"/>
  <c r="AQ154" i="26464"/>
  <c r="AR154" i="26464"/>
  <c r="AS154" i="26464"/>
  <c r="AT154" i="26464"/>
  <c r="AU154" i="26464"/>
  <c r="AV154" i="26464"/>
  <c r="AW154" i="26464"/>
  <c r="AX154" i="26464"/>
  <c r="AY154" i="26464"/>
  <c r="AZ154" i="26464"/>
  <c r="BA154" i="26464"/>
  <c r="BB154" i="26464"/>
  <c r="BC154" i="26464"/>
  <c r="BD154" i="26464"/>
  <c r="BE154" i="26464"/>
  <c r="BF154" i="26464"/>
  <c r="BO154" i="26464"/>
  <c r="BP154" i="26464"/>
  <c r="BQ154" i="26464"/>
  <c r="BR154" i="26464"/>
  <c r="BS154" i="26464"/>
  <c r="BT154" i="26464"/>
  <c r="BU154" i="26464"/>
  <c r="BV154" i="26464"/>
  <c r="BW154" i="26464"/>
  <c r="BX154" i="26464"/>
  <c r="BY154" i="26464"/>
  <c r="BZ154" i="26464"/>
  <c r="CA154" i="26464"/>
  <c r="CB154" i="26464"/>
  <c r="CC154" i="26464"/>
  <c r="CD154" i="26464"/>
  <c r="CE154" i="26464"/>
  <c r="CF154" i="26464"/>
  <c r="CG154" i="26464"/>
  <c r="CH154" i="26464"/>
  <c r="CI154" i="26464"/>
  <c r="CJ154" i="26464"/>
  <c r="CQ154" i="26464"/>
  <c r="CR154" i="26464"/>
  <c r="CS154" i="26464"/>
  <c r="CT154" i="26464"/>
  <c r="CU154" i="26464"/>
  <c r="CV154" i="26464"/>
  <c r="A155" i="26464"/>
  <c r="B155" i="26464"/>
  <c r="C155" i="26464"/>
  <c r="D155" i="26464"/>
  <c r="E155" i="26464"/>
  <c r="F155" i="26464"/>
  <c r="G155" i="26464"/>
  <c r="H155" i="26464"/>
  <c r="I155" i="26464"/>
  <c r="J155" i="26464"/>
  <c r="K155" i="26464"/>
  <c r="L155" i="26464"/>
  <c r="M155" i="26464"/>
  <c r="N155" i="26464"/>
  <c r="O155" i="26464"/>
  <c r="P155" i="26464"/>
  <c r="Q155" i="26464"/>
  <c r="R155" i="26464"/>
  <c r="S155" i="26464"/>
  <c r="T155" i="26464"/>
  <c r="U155" i="26464"/>
  <c r="V155" i="26464"/>
  <c r="W155" i="26464"/>
  <c r="X155" i="26464"/>
  <c r="Y155" i="26464"/>
  <c r="Z155" i="26464"/>
  <c r="AA155" i="26464"/>
  <c r="AB155" i="26464"/>
  <c r="AC155" i="26464"/>
  <c r="AD155" i="26464"/>
  <c r="AE155" i="26464"/>
  <c r="AF155" i="26464"/>
  <c r="AG155" i="26464"/>
  <c r="AH155" i="26464"/>
  <c r="AI155" i="26464"/>
  <c r="AJ155" i="26464"/>
  <c r="AK155" i="26464"/>
  <c r="AL155" i="26464"/>
  <c r="AM155" i="26464"/>
  <c r="AN155" i="26464"/>
  <c r="AO155" i="26464"/>
  <c r="AP155" i="26464"/>
  <c r="AQ155" i="26464"/>
  <c r="AR155" i="26464"/>
  <c r="AS155" i="26464"/>
  <c r="AT155" i="26464"/>
  <c r="AU155" i="26464"/>
  <c r="AV155" i="26464"/>
  <c r="AW155" i="26464"/>
  <c r="AX155" i="26464"/>
  <c r="AY155" i="26464"/>
  <c r="AZ155" i="26464"/>
  <c r="BA155" i="26464"/>
  <c r="BB155" i="26464"/>
  <c r="BC155" i="26464"/>
  <c r="BD155" i="26464"/>
  <c r="BE155" i="26464"/>
  <c r="BF155" i="26464"/>
  <c r="BO155" i="26464"/>
  <c r="BP155" i="26464"/>
  <c r="BQ155" i="26464"/>
  <c r="BR155" i="26464"/>
  <c r="BS155" i="26464"/>
  <c r="BT155" i="26464"/>
  <c r="BU155" i="26464"/>
  <c r="BV155" i="26464"/>
  <c r="BW155" i="26464"/>
  <c r="BX155" i="26464"/>
  <c r="BY155" i="26464"/>
  <c r="BZ155" i="26464"/>
  <c r="CA155" i="26464"/>
  <c r="CB155" i="26464"/>
  <c r="CC155" i="26464"/>
  <c r="CD155" i="26464"/>
  <c r="CE155" i="26464"/>
  <c r="CF155" i="26464"/>
  <c r="CG155" i="26464"/>
  <c r="CH155" i="26464"/>
  <c r="CI155" i="26464"/>
  <c r="CJ155" i="26464"/>
  <c r="CQ155" i="26464"/>
  <c r="CR155" i="26464"/>
  <c r="CS155" i="26464"/>
  <c r="CT155" i="26464"/>
  <c r="CU155" i="26464"/>
  <c r="CV155" i="26464"/>
  <c r="A156" i="26464"/>
  <c r="B156" i="26464"/>
  <c r="C156" i="26464"/>
  <c r="D156" i="26464"/>
  <c r="E156" i="26464"/>
  <c r="F156" i="26464"/>
  <c r="G156" i="26464"/>
  <c r="H156" i="26464"/>
  <c r="I156" i="26464"/>
  <c r="J156" i="26464"/>
  <c r="K156" i="26464"/>
  <c r="L156" i="26464"/>
  <c r="M156" i="26464"/>
  <c r="N156" i="26464"/>
  <c r="O156" i="26464"/>
  <c r="P156" i="26464"/>
  <c r="Q156" i="26464"/>
  <c r="R156" i="26464"/>
  <c r="S156" i="26464"/>
  <c r="T156" i="26464"/>
  <c r="U156" i="26464"/>
  <c r="V156" i="26464"/>
  <c r="W156" i="26464"/>
  <c r="X156" i="26464"/>
  <c r="Y156" i="26464"/>
  <c r="Z156" i="26464"/>
  <c r="AA156" i="26464"/>
  <c r="AB156" i="26464"/>
  <c r="AC156" i="26464"/>
  <c r="AD156" i="26464"/>
  <c r="AE156" i="26464"/>
  <c r="AF156" i="26464"/>
  <c r="AG156" i="26464"/>
  <c r="AH156" i="26464"/>
  <c r="AI156" i="26464"/>
  <c r="AJ156" i="26464"/>
  <c r="AK156" i="26464"/>
  <c r="AL156" i="26464"/>
  <c r="AM156" i="26464"/>
  <c r="AN156" i="26464"/>
  <c r="AO156" i="26464"/>
  <c r="AP156" i="26464"/>
  <c r="AQ156" i="26464"/>
  <c r="AR156" i="26464"/>
  <c r="AS156" i="26464"/>
  <c r="AT156" i="26464"/>
  <c r="AU156" i="26464"/>
  <c r="AV156" i="26464"/>
  <c r="AW156" i="26464"/>
  <c r="AX156" i="26464"/>
  <c r="AY156" i="26464"/>
  <c r="AZ156" i="26464"/>
  <c r="BA156" i="26464"/>
  <c r="BB156" i="26464"/>
  <c r="BC156" i="26464"/>
  <c r="BD156" i="26464"/>
  <c r="BE156" i="26464"/>
  <c r="BF156" i="26464"/>
  <c r="BO156" i="26464"/>
  <c r="BP156" i="26464"/>
  <c r="BQ156" i="26464"/>
  <c r="BR156" i="26464"/>
  <c r="BS156" i="26464"/>
  <c r="BT156" i="26464"/>
  <c r="BU156" i="26464"/>
  <c r="BV156" i="26464"/>
  <c r="BW156" i="26464"/>
  <c r="BX156" i="26464"/>
  <c r="BY156" i="26464"/>
  <c r="BZ156" i="26464"/>
  <c r="CA156" i="26464"/>
  <c r="CB156" i="26464"/>
  <c r="CC156" i="26464"/>
  <c r="CD156" i="26464"/>
  <c r="CE156" i="26464"/>
  <c r="CF156" i="26464"/>
  <c r="CG156" i="26464"/>
  <c r="CH156" i="26464"/>
  <c r="CI156" i="26464"/>
  <c r="CJ156" i="26464"/>
  <c r="CQ156" i="26464"/>
  <c r="CR156" i="26464"/>
  <c r="CS156" i="26464"/>
  <c r="CT156" i="26464"/>
  <c r="CU156" i="26464"/>
  <c r="CV156" i="26464"/>
  <c r="A157" i="26464"/>
  <c r="B157" i="26464"/>
  <c r="C157" i="26464"/>
  <c r="D157" i="26464"/>
  <c r="E157" i="26464"/>
  <c r="F157" i="26464"/>
  <c r="G157" i="26464"/>
  <c r="H157" i="26464"/>
  <c r="I157" i="26464"/>
  <c r="J157" i="26464"/>
  <c r="K157" i="26464"/>
  <c r="L157" i="26464"/>
  <c r="M157" i="26464"/>
  <c r="N157" i="26464"/>
  <c r="O157" i="26464"/>
  <c r="P157" i="26464"/>
  <c r="Q157" i="26464"/>
  <c r="R157" i="26464"/>
  <c r="S157" i="26464"/>
  <c r="T157" i="26464"/>
  <c r="U157" i="26464"/>
  <c r="V157" i="26464"/>
  <c r="W157" i="26464"/>
  <c r="X157" i="26464"/>
  <c r="Y157" i="26464"/>
  <c r="Z157" i="26464"/>
  <c r="AA157" i="26464"/>
  <c r="AB157" i="26464"/>
  <c r="AC157" i="26464"/>
  <c r="AD157" i="26464"/>
  <c r="AE157" i="26464"/>
  <c r="AF157" i="26464"/>
  <c r="AG157" i="26464"/>
  <c r="AH157" i="26464"/>
  <c r="AI157" i="26464"/>
  <c r="AJ157" i="26464"/>
  <c r="AK157" i="26464"/>
  <c r="AL157" i="26464"/>
  <c r="AM157" i="26464"/>
  <c r="AN157" i="26464"/>
  <c r="AO157" i="26464"/>
  <c r="AP157" i="26464"/>
  <c r="AQ157" i="26464"/>
  <c r="AR157" i="26464"/>
  <c r="AS157" i="26464"/>
  <c r="AT157" i="26464"/>
  <c r="AU157" i="26464"/>
  <c r="AV157" i="26464"/>
  <c r="AW157" i="26464"/>
  <c r="AX157" i="26464"/>
  <c r="AY157" i="26464"/>
  <c r="AZ157" i="26464"/>
  <c r="BA157" i="26464"/>
  <c r="BB157" i="26464"/>
  <c r="BC157" i="26464"/>
  <c r="BD157" i="26464"/>
  <c r="BE157" i="26464"/>
  <c r="BF157" i="26464"/>
  <c r="BO157" i="26464"/>
  <c r="BP157" i="26464"/>
  <c r="BQ157" i="26464"/>
  <c r="BR157" i="26464"/>
  <c r="BS157" i="26464"/>
  <c r="BT157" i="26464"/>
  <c r="BU157" i="26464"/>
  <c r="BV157" i="26464"/>
  <c r="BW157" i="26464"/>
  <c r="BX157" i="26464"/>
  <c r="BY157" i="26464"/>
  <c r="BZ157" i="26464"/>
  <c r="CA157" i="26464"/>
  <c r="CB157" i="26464"/>
  <c r="CC157" i="26464"/>
  <c r="CD157" i="26464"/>
  <c r="CE157" i="26464"/>
  <c r="CF157" i="26464"/>
  <c r="CG157" i="26464"/>
  <c r="CH157" i="26464"/>
  <c r="CI157" i="26464"/>
  <c r="CJ157" i="26464"/>
  <c r="CQ157" i="26464"/>
  <c r="CR157" i="26464"/>
  <c r="CS157" i="26464"/>
  <c r="CT157" i="26464"/>
  <c r="CU157" i="26464"/>
  <c r="CV157" i="26464"/>
  <c r="A158" i="26464"/>
  <c r="B158" i="26464"/>
  <c r="C158" i="26464"/>
  <c r="D158" i="26464"/>
  <c r="E158" i="26464"/>
  <c r="F158" i="26464"/>
  <c r="G158" i="26464"/>
  <c r="H158" i="26464"/>
  <c r="I158" i="26464"/>
  <c r="J158" i="26464"/>
  <c r="K158" i="26464"/>
  <c r="L158" i="26464"/>
  <c r="M158" i="26464"/>
  <c r="N158" i="26464"/>
  <c r="O158" i="26464"/>
  <c r="P158" i="26464"/>
  <c r="Q158" i="26464"/>
  <c r="R158" i="26464"/>
  <c r="S158" i="26464"/>
  <c r="T158" i="26464"/>
  <c r="U158" i="26464"/>
  <c r="V158" i="26464"/>
  <c r="W158" i="26464"/>
  <c r="X158" i="26464"/>
  <c r="Y158" i="26464"/>
  <c r="Z158" i="26464"/>
  <c r="AA158" i="26464"/>
  <c r="AB158" i="26464"/>
  <c r="AC158" i="26464"/>
  <c r="AD158" i="26464"/>
  <c r="AE158" i="26464"/>
  <c r="AF158" i="26464"/>
  <c r="AG158" i="26464"/>
  <c r="AH158" i="26464"/>
  <c r="AI158" i="26464"/>
  <c r="AJ158" i="26464"/>
  <c r="AK158" i="26464"/>
  <c r="AL158" i="26464"/>
  <c r="AM158" i="26464"/>
  <c r="AN158" i="26464"/>
  <c r="AO158" i="26464"/>
  <c r="AP158" i="26464"/>
  <c r="AQ158" i="26464"/>
  <c r="AR158" i="26464"/>
  <c r="AS158" i="26464"/>
  <c r="AT158" i="26464"/>
  <c r="AU158" i="26464"/>
  <c r="AV158" i="26464"/>
  <c r="AW158" i="26464"/>
  <c r="AX158" i="26464"/>
  <c r="AY158" i="26464"/>
  <c r="AZ158" i="26464"/>
  <c r="BA158" i="26464"/>
  <c r="BB158" i="26464"/>
  <c r="BC158" i="26464"/>
  <c r="BD158" i="26464"/>
  <c r="BE158" i="26464"/>
  <c r="BF158" i="26464"/>
  <c r="BO158" i="26464"/>
  <c r="BP158" i="26464"/>
  <c r="BQ158" i="26464"/>
  <c r="BR158" i="26464"/>
  <c r="BS158" i="26464"/>
  <c r="BT158" i="26464"/>
  <c r="BU158" i="26464"/>
  <c r="BV158" i="26464"/>
  <c r="BW158" i="26464"/>
  <c r="BX158" i="26464"/>
  <c r="BY158" i="26464"/>
  <c r="BZ158" i="26464"/>
  <c r="CA158" i="26464"/>
  <c r="CB158" i="26464"/>
  <c r="CC158" i="26464"/>
  <c r="CD158" i="26464"/>
  <c r="CE158" i="26464"/>
  <c r="CF158" i="26464"/>
  <c r="CG158" i="26464"/>
  <c r="CH158" i="26464"/>
  <c r="CI158" i="26464"/>
  <c r="CJ158" i="26464"/>
  <c r="CQ158" i="26464"/>
  <c r="CR158" i="26464"/>
  <c r="CS158" i="26464"/>
  <c r="CT158" i="26464"/>
  <c r="CU158" i="26464"/>
  <c r="CV158" i="26464"/>
  <c r="A159" i="26464"/>
  <c r="B159" i="26464"/>
  <c r="C159" i="26464"/>
  <c r="D159" i="26464"/>
  <c r="E159" i="26464"/>
  <c r="F159" i="26464"/>
  <c r="G159" i="26464"/>
  <c r="H159" i="26464"/>
  <c r="I159" i="26464"/>
  <c r="J159" i="26464"/>
  <c r="K159" i="26464"/>
  <c r="L159" i="26464"/>
  <c r="M159" i="26464"/>
  <c r="N159" i="26464"/>
  <c r="O159" i="26464"/>
  <c r="P159" i="26464"/>
  <c r="Q159" i="26464"/>
  <c r="R159" i="26464"/>
  <c r="S159" i="26464"/>
  <c r="T159" i="26464"/>
  <c r="U159" i="26464"/>
  <c r="V159" i="26464"/>
  <c r="W159" i="26464"/>
  <c r="X159" i="26464"/>
  <c r="Y159" i="26464"/>
  <c r="Z159" i="26464"/>
  <c r="AA159" i="26464"/>
  <c r="AB159" i="26464"/>
  <c r="AC159" i="26464"/>
  <c r="AD159" i="26464"/>
  <c r="AE159" i="26464"/>
  <c r="AF159" i="26464"/>
  <c r="AG159" i="26464"/>
  <c r="AH159" i="26464"/>
  <c r="AI159" i="26464"/>
  <c r="AJ159" i="26464"/>
  <c r="AK159" i="26464"/>
  <c r="AL159" i="26464"/>
  <c r="AM159" i="26464"/>
  <c r="AN159" i="26464"/>
  <c r="AO159" i="26464"/>
  <c r="AP159" i="26464"/>
  <c r="AQ159" i="26464"/>
  <c r="AR159" i="26464"/>
  <c r="AS159" i="26464"/>
  <c r="AT159" i="26464"/>
  <c r="AU159" i="26464"/>
  <c r="AV159" i="26464"/>
  <c r="AW159" i="26464"/>
  <c r="AX159" i="26464"/>
  <c r="AY159" i="26464"/>
  <c r="AZ159" i="26464"/>
  <c r="BA159" i="26464"/>
  <c r="BB159" i="26464"/>
  <c r="BC159" i="26464"/>
  <c r="BD159" i="26464"/>
  <c r="BE159" i="26464"/>
  <c r="BF159" i="26464"/>
  <c r="BO159" i="26464"/>
  <c r="BP159" i="26464"/>
  <c r="BQ159" i="26464"/>
  <c r="BR159" i="26464"/>
  <c r="BS159" i="26464"/>
  <c r="BT159" i="26464"/>
  <c r="BU159" i="26464"/>
  <c r="BV159" i="26464"/>
  <c r="BW159" i="26464"/>
  <c r="BX159" i="26464"/>
  <c r="BY159" i="26464"/>
  <c r="BZ159" i="26464"/>
  <c r="CA159" i="26464"/>
  <c r="CB159" i="26464"/>
  <c r="CC159" i="26464"/>
  <c r="CD159" i="26464"/>
  <c r="CE159" i="26464"/>
  <c r="CF159" i="26464"/>
  <c r="CG159" i="26464"/>
  <c r="CH159" i="26464"/>
  <c r="CI159" i="26464"/>
  <c r="CJ159" i="26464"/>
  <c r="CQ159" i="26464"/>
  <c r="CR159" i="26464"/>
  <c r="CS159" i="26464"/>
  <c r="CT159" i="26464"/>
  <c r="CU159" i="26464"/>
  <c r="CV159" i="26464"/>
  <c r="A160" i="26464"/>
  <c r="B160" i="26464"/>
  <c r="C160" i="26464"/>
  <c r="D160" i="26464"/>
  <c r="E160" i="26464"/>
  <c r="F160" i="26464"/>
  <c r="G160" i="26464"/>
  <c r="H160" i="26464"/>
  <c r="I160" i="26464"/>
  <c r="J160" i="26464"/>
  <c r="K160" i="26464"/>
  <c r="L160" i="26464"/>
  <c r="M160" i="26464"/>
  <c r="N160" i="26464"/>
  <c r="O160" i="26464"/>
  <c r="P160" i="26464"/>
  <c r="Q160" i="26464"/>
  <c r="R160" i="26464"/>
  <c r="S160" i="26464"/>
  <c r="T160" i="26464"/>
  <c r="U160" i="26464"/>
  <c r="V160" i="26464"/>
  <c r="W160" i="26464"/>
  <c r="X160" i="26464"/>
  <c r="Y160" i="26464"/>
  <c r="Z160" i="26464"/>
  <c r="AA160" i="26464"/>
  <c r="AB160" i="26464"/>
  <c r="AC160" i="26464"/>
  <c r="AD160" i="26464"/>
  <c r="AE160" i="26464"/>
  <c r="AF160" i="26464"/>
  <c r="AG160" i="26464"/>
  <c r="AH160" i="26464"/>
  <c r="AI160" i="26464"/>
  <c r="AJ160" i="26464"/>
  <c r="AK160" i="26464"/>
  <c r="AL160" i="26464"/>
  <c r="AM160" i="26464"/>
  <c r="AN160" i="26464"/>
  <c r="AO160" i="26464"/>
  <c r="AP160" i="26464"/>
  <c r="AQ160" i="26464"/>
  <c r="AR160" i="26464"/>
  <c r="AS160" i="26464"/>
  <c r="AT160" i="26464"/>
  <c r="AU160" i="26464"/>
  <c r="AV160" i="26464"/>
  <c r="AW160" i="26464"/>
  <c r="AX160" i="26464"/>
  <c r="AY160" i="26464"/>
  <c r="AZ160" i="26464"/>
  <c r="BA160" i="26464"/>
  <c r="BB160" i="26464"/>
  <c r="BC160" i="26464"/>
  <c r="BD160" i="26464"/>
  <c r="BE160" i="26464"/>
  <c r="BF160" i="26464"/>
  <c r="BO160" i="26464"/>
  <c r="BP160" i="26464"/>
  <c r="BQ160" i="26464"/>
  <c r="BR160" i="26464"/>
  <c r="BS160" i="26464"/>
  <c r="BT160" i="26464"/>
  <c r="BU160" i="26464"/>
  <c r="BV160" i="26464"/>
  <c r="BW160" i="26464"/>
  <c r="BX160" i="26464"/>
  <c r="BY160" i="26464"/>
  <c r="BZ160" i="26464"/>
  <c r="CA160" i="26464"/>
  <c r="CB160" i="26464"/>
  <c r="CC160" i="26464"/>
  <c r="CD160" i="26464"/>
  <c r="CE160" i="26464"/>
  <c r="CF160" i="26464"/>
  <c r="CG160" i="26464"/>
  <c r="CH160" i="26464"/>
  <c r="CI160" i="26464"/>
  <c r="CJ160" i="26464"/>
  <c r="CQ160" i="26464"/>
  <c r="CR160" i="26464"/>
  <c r="CS160" i="26464"/>
  <c r="CT160" i="26464"/>
  <c r="CU160" i="26464"/>
  <c r="CV160" i="26464"/>
  <c r="A161" i="26464"/>
  <c r="B161" i="26464"/>
  <c r="C161" i="26464"/>
  <c r="D161" i="26464"/>
  <c r="E161" i="26464"/>
  <c r="F161" i="26464"/>
  <c r="G161" i="26464"/>
  <c r="H161" i="26464"/>
  <c r="I161" i="26464"/>
  <c r="J161" i="26464"/>
  <c r="K161" i="26464"/>
  <c r="L161" i="26464"/>
  <c r="M161" i="26464"/>
  <c r="N161" i="26464"/>
  <c r="O161" i="26464"/>
  <c r="P161" i="26464"/>
  <c r="Q161" i="26464"/>
  <c r="R161" i="26464"/>
  <c r="S161" i="26464"/>
  <c r="T161" i="26464"/>
  <c r="U161" i="26464"/>
  <c r="V161" i="26464"/>
  <c r="W161" i="26464"/>
  <c r="X161" i="26464"/>
  <c r="Y161" i="26464"/>
  <c r="Z161" i="26464"/>
  <c r="AA161" i="26464"/>
  <c r="AB161" i="26464"/>
  <c r="AC161" i="26464"/>
  <c r="AD161" i="26464"/>
  <c r="AE161" i="26464"/>
  <c r="AF161" i="26464"/>
  <c r="AG161" i="26464"/>
  <c r="AH161" i="26464"/>
  <c r="AI161" i="26464"/>
  <c r="AJ161" i="26464"/>
  <c r="AK161" i="26464"/>
  <c r="AL161" i="26464"/>
  <c r="AM161" i="26464"/>
  <c r="AN161" i="26464"/>
  <c r="AO161" i="26464"/>
  <c r="AP161" i="26464"/>
  <c r="AQ161" i="26464"/>
  <c r="AR161" i="26464"/>
  <c r="AS161" i="26464"/>
  <c r="AT161" i="26464"/>
  <c r="AU161" i="26464"/>
  <c r="AV161" i="26464"/>
  <c r="AW161" i="26464"/>
  <c r="AX161" i="26464"/>
  <c r="AY161" i="26464"/>
  <c r="AZ161" i="26464"/>
  <c r="BA161" i="26464"/>
  <c r="BB161" i="26464"/>
  <c r="BC161" i="26464"/>
  <c r="BD161" i="26464"/>
  <c r="BE161" i="26464"/>
  <c r="BF161" i="26464"/>
  <c r="BO161" i="26464"/>
  <c r="BP161" i="26464"/>
  <c r="BQ161" i="26464"/>
  <c r="BR161" i="26464"/>
  <c r="BS161" i="26464"/>
  <c r="BT161" i="26464"/>
  <c r="BU161" i="26464"/>
  <c r="BV161" i="26464"/>
  <c r="BW161" i="26464"/>
  <c r="BX161" i="26464"/>
  <c r="BY161" i="26464"/>
  <c r="BZ161" i="26464"/>
  <c r="CA161" i="26464"/>
  <c r="CB161" i="26464"/>
  <c r="CC161" i="26464"/>
  <c r="CD161" i="26464"/>
  <c r="CE161" i="26464"/>
  <c r="CF161" i="26464"/>
  <c r="CG161" i="26464"/>
  <c r="CH161" i="26464"/>
  <c r="CI161" i="26464"/>
  <c r="CJ161" i="26464"/>
  <c r="CQ161" i="26464"/>
  <c r="CR161" i="26464"/>
  <c r="CS161" i="26464"/>
  <c r="CT161" i="26464"/>
  <c r="CU161" i="26464"/>
  <c r="CV161" i="26464"/>
  <c r="A162" i="26464"/>
  <c r="B162" i="26464"/>
  <c r="C162" i="26464"/>
  <c r="D162" i="26464"/>
  <c r="E162" i="26464"/>
  <c r="F162" i="26464"/>
  <c r="G162" i="26464"/>
  <c r="H162" i="26464"/>
  <c r="I162" i="26464"/>
  <c r="J162" i="26464"/>
  <c r="K162" i="26464"/>
  <c r="L162" i="26464"/>
  <c r="M162" i="26464"/>
  <c r="N162" i="26464"/>
  <c r="O162" i="26464"/>
  <c r="P162" i="26464"/>
  <c r="Q162" i="26464"/>
  <c r="R162" i="26464"/>
  <c r="S162" i="26464"/>
  <c r="T162" i="26464"/>
  <c r="U162" i="26464"/>
  <c r="V162" i="26464"/>
  <c r="W162" i="26464"/>
  <c r="X162" i="26464"/>
  <c r="Y162" i="26464"/>
  <c r="Z162" i="26464"/>
  <c r="AA162" i="26464"/>
  <c r="AB162" i="26464"/>
  <c r="AC162" i="26464"/>
  <c r="AD162" i="26464"/>
  <c r="AE162" i="26464"/>
  <c r="AF162" i="26464"/>
  <c r="AG162" i="26464"/>
  <c r="AH162" i="26464"/>
  <c r="AI162" i="26464"/>
  <c r="AJ162" i="26464"/>
  <c r="AK162" i="26464"/>
  <c r="AL162" i="26464"/>
  <c r="AM162" i="26464"/>
  <c r="AN162" i="26464"/>
  <c r="AO162" i="26464"/>
  <c r="AP162" i="26464"/>
  <c r="AQ162" i="26464"/>
  <c r="AR162" i="26464"/>
  <c r="AS162" i="26464"/>
  <c r="AT162" i="26464"/>
  <c r="AU162" i="26464"/>
  <c r="AV162" i="26464"/>
  <c r="AW162" i="26464"/>
  <c r="AX162" i="26464"/>
  <c r="AY162" i="26464"/>
  <c r="AZ162" i="26464"/>
  <c r="BA162" i="26464"/>
  <c r="BB162" i="26464"/>
  <c r="BC162" i="26464"/>
  <c r="BD162" i="26464"/>
  <c r="BE162" i="26464"/>
  <c r="BF162" i="26464"/>
  <c r="BO162" i="26464"/>
  <c r="BP162" i="26464"/>
  <c r="BQ162" i="26464"/>
  <c r="BR162" i="26464"/>
  <c r="BS162" i="26464"/>
  <c r="BT162" i="26464"/>
  <c r="BU162" i="26464"/>
  <c r="BV162" i="26464"/>
  <c r="BW162" i="26464"/>
  <c r="BX162" i="26464"/>
  <c r="BY162" i="26464"/>
  <c r="BZ162" i="26464"/>
  <c r="CA162" i="26464"/>
  <c r="CB162" i="26464"/>
  <c r="CC162" i="26464"/>
  <c r="CD162" i="26464"/>
  <c r="CE162" i="26464"/>
  <c r="CF162" i="26464"/>
  <c r="CG162" i="26464"/>
  <c r="CH162" i="26464"/>
  <c r="CI162" i="26464"/>
  <c r="CJ162" i="26464"/>
  <c r="CQ162" i="26464"/>
  <c r="CR162" i="26464"/>
  <c r="CS162" i="26464"/>
  <c r="CT162" i="26464"/>
  <c r="CU162" i="26464"/>
  <c r="CV162" i="26464"/>
  <c r="A163" i="26464"/>
  <c r="B163" i="26464"/>
  <c r="C163" i="26464"/>
  <c r="D163" i="26464"/>
  <c r="E163" i="26464"/>
  <c r="F163" i="26464"/>
  <c r="G163" i="26464"/>
  <c r="H163" i="26464"/>
  <c r="I163" i="26464"/>
  <c r="J163" i="26464"/>
  <c r="K163" i="26464"/>
  <c r="L163" i="26464"/>
  <c r="M163" i="26464"/>
  <c r="N163" i="26464"/>
  <c r="O163" i="26464"/>
  <c r="P163" i="26464"/>
  <c r="Q163" i="26464"/>
  <c r="R163" i="26464"/>
  <c r="S163" i="26464"/>
  <c r="T163" i="26464"/>
  <c r="U163" i="26464"/>
  <c r="V163" i="26464"/>
  <c r="W163" i="26464"/>
  <c r="X163" i="26464"/>
  <c r="Y163" i="26464"/>
  <c r="Z163" i="26464"/>
  <c r="AA163" i="26464"/>
  <c r="AB163" i="26464"/>
  <c r="AC163" i="26464"/>
  <c r="AD163" i="26464"/>
  <c r="AE163" i="26464"/>
  <c r="AF163" i="26464"/>
  <c r="AG163" i="26464"/>
  <c r="AH163" i="26464"/>
  <c r="AI163" i="26464"/>
  <c r="AJ163" i="26464"/>
  <c r="AK163" i="26464"/>
  <c r="AL163" i="26464"/>
  <c r="AM163" i="26464"/>
  <c r="AN163" i="26464"/>
  <c r="AO163" i="26464"/>
  <c r="AP163" i="26464"/>
  <c r="AQ163" i="26464"/>
  <c r="AR163" i="26464"/>
  <c r="AS163" i="26464"/>
  <c r="AT163" i="26464"/>
  <c r="AU163" i="26464"/>
  <c r="AV163" i="26464"/>
  <c r="AW163" i="26464"/>
  <c r="AX163" i="26464"/>
  <c r="AY163" i="26464"/>
  <c r="AZ163" i="26464"/>
  <c r="BA163" i="26464"/>
  <c r="BB163" i="26464"/>
  <c r="BC163" i="26464"/>
  <c r="BD163" i="26464"/>
  <c r="BE163" i="26464"/>
  <c r="BF163" i="26464"/>
  <c r="BO163" i="26464"/>
  <c r="BP163" i="26464"/>
  <c r="BQ163" i="26464"/>
  <c r="BR163" i="26464"/>
  <c r="BS163" i="26464"/>
  <c r="BT163" i="26464"/>
  <c r="BU163" i="26464"/>
  <c r="BV163" i="26464"/>
  <c r="BW163" i="26464"/>
  <c r="BX163" i="26464"/>
  <c r="BY163" i="26464"/>
  <c r="BZ163" i="26464"/>
  <c r="CA163" i="26464"/>
  <c r="CB163" i="26464"/>
  <c r="CC163" i="26464"/>
  <c r="CD163" i="26464"/>
  <c r="CE163" i="26464"/>
  <c r="CF163" i="26464"/>
  <c r="CG163" i="26464"/>
  <c r="CH163" i="26464"/>
  <c r="CI163" i="26464"/>
  <c r="CJ163" i="26464"/>
  <c r="CQ163" i="26464"/>
  <c r="CR163" i="26464"/>
  <c r="CS163" i="26464"/>
  <c r="CT163" i="26464"/>
  <c r="CU163" i="26464"/>
  <c r="CV163" i="26464"/>
  <c r="A164" i="26464"/>
  <c r="B164" i="26464"/>
  <c r="C164" i="26464"/>
  <c r="D164" i="26464"/>
  <c r="E164" i="26464"/>
  <c r="F164" i="26464"/>
  <c r="G164" i="26464"/>
  <c r="H164" i="26464"/>
  <c r="I164" i="26464"/>
  <c r="J164" i="26464"/>
  <c r="K164" i="26464"/>
  <c r="L164" i="26464"/>
  <c r="M164" i="26464"/>
  <c r="N164" i="26464"/>
  <c r="O164" i="26464"/>
  <c r="P164" i="26464"/>
  <c r="Q164" i="26464"/>
  <c r="R164" i="26464"/>
  <c r="S164" i="26464"/>
  <c r="T164" i="26464"/>
  <c r="U164" i="26464"/>
  <c r="V164" i="26464"/>
  <c r="W164" i="26464"/>
  <c r="X164" i="26464"/>
  <c r="Y164" i="26464"/>
  <c r="Z164" i="26464"/>
  <c r="AA164" i="26464"/>
  <c r="AB164" i="26464"/>
  <c r="AC164" i="26464"/>
  <c r="AD164" i="26464"/>
  <c r="AE164" i="26464"/>
  <c r="AF164" i="26464"/>
  <c r="AG164" i="26464"/>
  <c r="AH164" i="26464"/>
  <c r="AI164" i="26464"/>
  <c r="AJ164" i="26464"/>
  <c r="AK164" i="26464"/>
  <c r="AL164" i="26464"/>
  <c r="AM164" i="26464"/>
  <c r="AN164" i="26464"/>
  <c r="AO164" i="26464"/>
  <c r="AP164" i="26464"/>
  <c r="AQ164" i="26464"/>
  <c r="AR164" i="26464"/>
  <c r="AS164" i="26464"/>
  <c r="AT164" i="26464"/>
  <c r="AU164" i="26464"/>
  <c r="AV164" i="26464"/>
  <c r="AW164" i="26464"/>
  <c r="AX164" i="26464"/>
  <c r="AY164" i="26464"/>
  <c r="AZ164" i="26464"/>
  <c r="BA164" i="26464"/>
  <c r="BB164" i="26464"/>
  <c r="BC164" i="26464"/>
  <c r="BD164" i="26464"/>
  <c r="BE164" i="26464"/>
  <c r="BF164" i="26464"/>
  <c r="BO164" i="26464"/>
  <c r="BP164" i="26464"/>
  <c r="BQ164" i="26464"/>
  <c r="BR164" i="26464"/>
  <c r="BS164" i="26464"/>
  <c r="BT164" i="26464"/>
  <c r="BU164" i="26464"/>
  <c r="BV164" i="26464"/>
  <c r="BW164" i="26464"/>
  <c r="BX164" i="26464"/>
  <c r="BY164" i="26464"/>
  <c r="BZ164" i="26464"/>
  <c r="CA164" i="26464"/>
  <c r="CB164" i="26464"/>
  <c r="CC164" i="26464"/>
  <c r="CD164" i="26464"/>
  <c r="CE164" i="26464"/>
  <c r="CF164" i="26464"/>
  <c r="CG164" i="26464"/>
  <c r="CH164" i="26464"/>
  <c r="CI164" i="26464"/>
  <c r="CJ164" i="26464"/>
  <c r="CQ164" i="26464"/>
  <c r="CR164" i="26464"/>
  <c r="CS164" i="26464"/>
  <c r="CT164" i="26464"/>
  <c r="CU164" i="26464"/>
  <c r="CV164" i="26464"/>
  <c r="A165" i="26464"/>
  <c r="B165" i="26464"/>
  <c r="C165" i="26464"/>
  <c r="D165" i="26464"/>
  <c r="E165" i="26464"/>
  <c r="F165" i="26464"/>
  <c r="G165" i="26464"/>
  <c r="H165" i="26464"/>
  <c r="I165" i="26464"/>
  <c r="J165" i="26464"/>
  <c r="K165" i="26464"/>
  <c r="L165" i="26464"/>
  <c r="M165" i="26464"/>
  <c r="N165" i="26464"/>
  <c r="O165" i="26464"/>
  <c r="P165" i="26464"/>
  <c r="Q165" i="26464"/>
  <c r="R165" i="26464"/>
  <c r="S165" i="26464"/>
  <c r="T165" i="26464"/>
  <c r="U165" i="26464"/>
  <c r="V165" i="26464"/>
  <c r="W165" i="26464"/>
  <c r="X165" i="26464"/>
  <c r="Y165" i="26464"/>
  <c r="Z165" i="26464"/>
  <c r="AA165" i="26464"/>
  <c r="AB165" i="26464"/>
  <c r="AC165" i="26464"/>
  <c r="AD165" i="26464"/>
  <c r="AE165" i="26464"/>
  <c r="AF165" i="26464"/>
  <c r="AG165" i="26464"/>
  <c r="AH165" i="26464"/>
  <c r="AI165" i="26464"/>
  <c r="AJ165" i="26464"/>
  <c r="AK165" i="26464"/>
  <c r="AL165" i="26464"/>
  <c r="AM165" i="26464"/>
  <c r="AN165" i="26464"/>
  <c r="AO165" i="26464"/>
  <c r="AP165" i="26464"/>
  <c r="AQ165" i="26464"/>
  <c r="AR165" i="26464"/>
  <c r="AS165" i="26464"/>
  <c r="AT165" i="26464"/>
  <c r="AU165" i="26464"/>
  <c r="AV165" i="26464"/>
  <c r="AW165" i="26464"/>
  <c r="AX165" i="26464"/>
  <c r="AY165" i="26464"/>
  <c r="AZ165" i="26464"/>
  <c r="BA165" i="26464"/>
  <c r="BB165" i="26464"/>
  <c r="BC165" i="26464"/>
  <c r="BD165" i="26464"/>
  <c r="BE165" i="26464"/>
  <c r="BF165" i="26464"/>
  <c r="BO165" i="26464"/>
  <c r="BP165" i="26464"/>
  <c r="BQ165" i="26464"/>
  <c r="BR165" i="26464"/>
  <c r="BS165" i="26464"/>
  <c r="BT165" i="26464"/>
  <c r="BU165" i="26464"/>
  <c r="BV165" i="26464"/>
  <c r="BW165" i="26464"/>
  <c r="BX165" i="26464"/>
  <c r="BY165" i="26464"/>
  <c r="BZ165" i="26464"/>
  <c r="CA165" i="26464"/>
  <c r="CB165" i="26464"/>
  <c r="CC165" i="26464"/>
  <c r="CD165" i="26464"/>
  <c r="CE165" i="26464"/>
  <c r="CF165" i="26464"/>
  <c r="CG165" i="26464"/>
  <c r="CH165" i="26464"/>
  <c r="CI165" i="26464"/>
  <c r="CJ165" i="26464"/>
  <c r="CQ165" i="26464"/>
  <c r="CR165" i="26464"/>
  <c r="CS165" i="26464"/>
  <c r="CT165" i="26464"/>
  <c r="CU165" i="26464"/>
  <c r="CV165" i="26464"/>
  <c r="A166" i="26464"/>
  <c r="B166" i="26464"/>
  <c r="C166" i="26464"/>
  <c r="D166" i="26464"/>
  <c r="E166" i="26464"/>
  <c r="F166" i="26464"/>
  <c r="G166" i="26464"/>
  <c r="H166" i="26464"/>
  <c r="I166" i="26464"/>
  <c r="J166" i="26464"/>
  <c r="K166" i="26464"/>
  <c r="L166" i="26464"/>
  <c r="M166" i="26464"/>
  <c r="N166" i="26464"/>
  <c r="O166" i="26464"/>
  <c r="P166" i="26464"/>
  <c r="Q166" i="26464"/>
  <c r="R166" i="26464"/>
  <c r="S166" i="26464"/>
  <c r="T166" i="26464"/>
  <c r="U166" i="26464"/>
  <c r="V166" i="26464"/>
  <c r="W166" i="26464"/>
  <c r="X166" i="26464"/>
  <c r="Y166" i="26464"/>
  <c r="Z166" i="26464"/>
  <c r="AA166" i="26464"/>
  <c r="AB166" i="26464"/>
  <c r="AC166" i="26464"/>
  <c r="AD166" i="26464"/>
  <c r="AE166" i="26464"/>
  <c r="AF166" i="26464"/>
  <c r="AG166" i="26464"/>
  <c r="AH166" i="26464"/>
  <c r="AI166" i="26464"/>
  <c r="AJ166" i="26464"/>
  <c r="AK166" i="26464"/>
  <c r="AL166" i="26464"/>
  <c r="AM166" i="26464"/>
  <c r="AN166" i="26464"/>
  <c r="AO166" i="26464"/>
  <c r="AP166" i="26464"/>
  <c r="AQ166" i="26464"/>
  <c r="AR166" i="26464"/>
  <c r="AS166" i="26464"/>
  <c r="AT166" i="26464"/>
  <c r="AU166" i="26464"/>
  <c r="AV166" i="26464"/>
  <c r="AW166" i="26464"/>
  <c r="AX166" i="26464"/>
  <c r="AY166" i="26464"/>
  <c r="AZ166" i="26464"/>
  <c r="BA166" i="26464"/>
  <c r="BB166" i="26464"/>
  <c r="BC166" i="26464"/>
  <c r="BD166" i="26464"/>
  <c r="BE166" i="26464"/>
  <c r="BF166" i="26464"/>
  <c r="BO166" i="26464"/>
  <c r="BP166" i="26464"/>
  <c r="BQ166" i="26464"/>
  <c r="BR166" i="26464"/>
  <c r="BS166" i="26464"/>
  <c r="BT166" i="26464"/>
  <c r="BU166" i="26464"/>
  <c r="BV166" i="26464"/>
  <c r="BW166" i="26464"/>
  <c r="BX166" i="26464"/>
  <c r="BY166" i="26464"/>
  <c r="BZ166" i="26464"/>
  <c r="CA166" i="26464"/>
  <c r="CB166" i="26464"/>
  <c r="CC166" i="26464"/>
  <c r="CD166" i="26464"/>
  <c r="CE166" i="26464"/>
  <c r="CF166" i="26464"/>
  <c r="CG166" i="26464"/>
  <c r="CH166" i="26464"/>
  <c r="CI166" i="26464"/>
  <c r="CJ166" i="26464"/>
  <c r="CQ166" i="26464"/>
  <c r="CR166" i="26464"/>
  <c r="CS166" i="26464"/>
  <c r="CT166" i="26464"/>
  <c r="CU166" i="26464"/>
  <c r="CV166" i="26464"/>
  <c r="A167" i="26464"/>
  <c r="B167" i="26464"/>
  <c r="C167" i="26464"/>
  <c r="D167" i="26464"/>
  <c r="E167" i="26464"/>
  <c r="F167" i="26464"/>
  <c r="G167" i="26464"/>
  <c r="H167" i="26464"/>
  <c r="I167" i="26464"/>
  <c r="J167" i="26464"/>
  <c r="K167" i="26464"/>
  <c r="L167" i="26464"/>
  <c r="M167" i="26464"/>
  <c r="N167" i="26464"/>
  <c r="O167" i="26464"/>
  <c r="P167" i="26464"/>
  <c r="Q167" i="26464"/>
  <c r="R167" i="26464"/>
  <c r="S167" i="26464"/>
  <c r="T167" i="26464"/>
  <c r="U167" i="26464"/>
  <c r="V167" i="26464"/>
  <c r="W167" i="26464"/>
  <c r="X167" i="26464"/>
  <c r="Y167" i="26464"/>
  <c r="Z167" i="26464"/>
  <c r="AA167" i="26464"/>
  <c r="AB167" i="26464"/>
  <c r="AC167" i="26464"/>
  <c r="AD167" i="26464"/>
  <c r="AE167" i="26464"/>
  <c r="AF167" i="26464"/>
  <c r="AG167" i="26464"/>
  <c r="AH167" i="26464"/>
  <c r="AI167" i="26464"/>
  <c r="AJ167" i="26464"/>
  <c r="AK167" i="26464"/>
  <c r="AL167" i="26464"/>
  <c r="AM167" i="26464"/>
  <c r="AN167" i="26464"/>
  <c r="AO167" i="26464"/>
  <c r="AP167" i="26464"/>
  <c r="AQ167" i="26464"/>
  <c r="AR167" i="26464"/>
  <c r="AS167" i="26464"/>
  <c r="AT167" i="26464"/>
  <c r="AU167" i="26464"/>
  <c r="AV167" i="26464"/>
  <c r="AW167" i="26464"/>
  <c r="AX167" i="26464"/>
  <c r="AY167" i="26464"/>
  <c r="AZ167" i="26464"/>
  <c r="BA167" i="26464"/>
  <c r="BB167" i="26464"/>
  <c r="BC167" i="26464"/>
  <c r="BD167" i="26464"/>
  <c r="BE167" i="26464"/>
  <c r="BF167" i="26464"/>
  <c r="BO167" i="26464"/>
  <c r="BP167" i="26464"/>
  <c r="BQ167" i="26464"/>
  <c r="BR167" i="26464"/>
  <c r="BS167" i="26464"/>
  <c r="BT167" i="26464"/>
  <c r="BU167" i="26464"/>
  <c r="BV167" i="26464"/>
  <c r="BW167" i="26464"/>
  <c r="BX167" i="26464"/>
  <c r="BY167" i="26464"/>
  <c r="BZ167" i="26464"/>
  <c r="CA167" i="26464"/>
  <c r="CB167" i="26464"/>
  <c r="CC167" i="26464"/>
  <c r="CD167" i="26464"/>
  <c r="CE167" i="26464"/>
  <c r="CF167" i="26464"/>
  <c r="CG167" i="26464"/>
  <c r="CH167" i="26464"/>
  <c r="CI167" i="26464"/>
  <c r="CJ167" i="26464"/>
  <c r="CQ167" i="26464"/>
  <c r="CR167" i="26464"/>
  <c r="CS167" i="26464"/>
  <c r="CT167" i="26464"/>
  <c r="CU167" i="26464"/>
  <c r="CV167" i="26464"/>
  <c r="A168" i="26464"/>
  <c r="B168" i="26464"/>
  <c r="C168" i="26464"/>
  <c r="D168" i="26464"/>
  <c r="E168" i="26464"/>
  <c r="F168" i="26464"/>
  <c r="G168" i="26464"/>
  <c r="H168" i="26464"/>
  <c r="I168" i="26464"/>
  <c r="J168" i="26464"/>
  <c r="K168" i="26464"/>
  <c r="L168" i="26464"/>
  <c r="M168" i="26464"/>
  <c r="N168" i="26464"/>
  <c r="O168" i="26464"/>
  <c r="P168" i="26464"/>
  <c r="Q168" i="26464"/>
  <c r="R168" i="26464"/>
  <c r="S168" i="26464"/>
  <c r="T168" i="26464"/>
  <c r="U168" i="26464"/>
  <c r="V168" i="26464"/>
  <c r="W168" i="26464"/>
  <c r="X168" i="26464"/>
  <c r="Y168" i="26464"/>
  <c r="Z168" i="26464"/>
  <c r="AA168" i="26464"/>
  <c r="AB168" i="26464"/>
  <c r="AC168" i="26464"/>
  <c r="AD168" i="26464"/>
  <c r="AE168" i="26464"/>
  <c r="AF168" i="26464"/>
  <c r="AG168" i="26464"/>
  <c r="AH168" i="26464"/>
  <c r="AI168" i="26464"/>
  <c r="AJ168" i="26464"/>
  <c r="AK168" i="26464"/>
  <c r="AL168" i="26464"/>
  <c r="AM168" i="26464"/>
  <c r="AN168" i="26464"/>
  <c r="AO168" i="26464"/>
  <c r="AP168" i="26464"/>
  <c r="AQ168" i="26464"/>
  <c r="AR168" i="26464"/>
  <c r="AS168" i="26464"/>
  <c r="AT168" i="26464"/>
  <c r="AU168" i="26464"/>
  <c r="AV168" i="26464"/>
  <c r="AW168" i="26464"/>
  <c r="AX168" i="26464"/>
  <c r="AY168" i="26464"/>
  <c r="AZ168" i="26464"/>
  <c r="BA168" i="26464"/>
  <c r="BB168" i="26464"/>
  <c r="BC168" i="26464"/>
  <c r="BD168" i="26464"/>
  <c r="BE168" i="26464"/>
  <c r="BF168" i="26464"/>
  <c r="BO168" i="26464"/>
  <c r="BP168" i="26464"/>
  <c r="BQ168" i="26464"/>
  <c r="BR168" i="26464"/>
  <c r="BS168" i="26464"/>
  <c r="BT168" i="26464"/>
  <c r="BU168" i="26464"/>
  <c r="BV168" i="26464"/>
  <c r="BW168" i="26464"/>
  <c r="BX168" i="26464"/>
  <c r="BY168" i="26464"/>
  <c r="BZ168" i="26464"/>
  <c r="CA168" i="26464"/>
  <c r="CB168" i="26464"/>
  <c r="CC168" i="26464"/>
  <c r="CD168" i="26464"/>
  <c r="CE168" i="26464"/>
  <c r="CF168" i="26464"/>
  <c r="CG168" i="26464"/>
  <c r="CH168" i="26464"/>
  <c r="CI168" i="26464"/>
  <c r="CJ168" i="26464"/>
  <c r="CQ168" i="26464"/>
  <c r="CR168" i="26464"/>
  <c r="CS168" i="26464"/>
  <c r="CT168" i="26464"/>
  <c r="CU168" i="26464"/>
  <c r="CV168" i="26464"/>
  <c r="A169" i="26464"/>
  <c r="B169" i="26464"/>
  <c r="C169" i="26464"/>
  <c r="D169" i="26464"/>
  <c r="E169" i="26464"/>
  <c r="F169" i="26464"/>
  <c r="G169" i="26464"/>
  <c r="H169" i="26464"/>
  <c r="I169" i="26464"/>
  <c r="J169" i="26464"/>
  <c r="K169" i="26464"/>
  <c r="L169" i="26464"/>
  <c r="M169" i="26464"/>
  <c r="N169" i="26464"/>
  <c r="O169" i="26464"/>
  <c r="P169" i="26464"/>
  <c r="Q169" i="26464"/>
  <c r="R169" i="26464"/>
  <c r="S169" i="26464"/>
  <c r="T169" i="26464"/>
  <c r="U169" i="26464"/>
  <c r="V169" i="26464"/>
  <c r="W169" i="26464"/>
  <c r="X169" i="26464"/>
  <c r="Y169" i="26464"/>
  <c r="Z169" i="26464"/>
  <c r="AA169" i="26464"/>
  <c r="AB169" i="26464"/>
  <c r="AC169" i="26464"/>
  <c r="AD169" i="26464"/>
  <c r="AE169" i="26464"/>
  <c r="AF169" i="26464"/>
  <c r="AG169" i="26464"/>
  <c r="AH169" i="26464"/>
  <c r="AI169" i="26464"/>
  <c r="AJ169" i="26464"/>
  <c r="AK169" i="26464"/>
  <c r="AL169" i="26464"/>
  <c r="AM169" i="26464"/>
  <c r="AN169" i="26464"/>
  <c r="AO169" i="26464"/>
  <c r="AP169" i="26464"/>
  <c r="AQ169" i="26464"/>
  <c r="AR169" i="26464"/>
  <c r="AS169" i="26464"/>
  <c r="AT169" i="26464"/>
  <c r="AU169" i="26464"/>
  <c r="AV169" i="26464"/>
  <c r="AW169" i="26464"/>
  <c r="AX169" i="26464"/>
  <c r="AY169" i="26464"/>
  <c r="AZ169" i="26464"/>
  <c r="BA169" i="26464"/>
  <c r="BB169" i="26464"/>
  <c r="BC169" i="26464"/>
  <c r="BD169" i="26464"/>
  <c r="BE169" i="26464"/>
  <c r="BF169" i="26464"/>
  <c r="BO169" i="26464"/>
  <c r="BP169" i="26464"/>
  <c r="BQ169" i="26464"/>
  <c r="BR169" i="26464"/>
  <c r="BS169" i="26464"/>
  <c r="BT169" i="26464"/>
  <c r="BU169" i="26464"/>
  <c r="BV169" i="26464"/>
  <c r="BW169" i="26464"/>
  <c r="BX169" i="26464"/>
  <c r="BY169" i="26464"/>
  <c r="BZ169" i="26464"/>
  <c r="CA169" i="26464"/>
  <c r="CB169" i="26464"/>
  <c r="CC169" i="26464"/>
  <c r="CD169" i="26464"/>
  <c r="CE169" i="26464"/>
  <c r="CF169" i="26464"/>
  <c r="CG169" i="26464"/>
  <c r="CH169" i="26464"/>
  <c r="CI169" i="26464"/>
  <c r="CJ169" i="26464"/>
  <c r="CQ169" i="26464"/>
  <c r="CR169" i="26464"/>
  <c r="CS169" i="26464"/>
  <c r="CT169" i="26464"/>
  <c r="CU169" i="26464"/>
  <c r="CV169" i="26464"/>
  <c r="A170" i="26464"/>
  <c r="B170" i="26464"/>
  <c r="C170" i="26464"/>
  <c r="D170" i="26464"/>
  <c r="E170" i="26464"/>
  <c r="F170" i="26464"/>
  <c r="G170" i="26464"/>
  <c r="H170" i="26464"/>
  <c r="I170" i="26464"/>
  <c r="J170" i="26464"/>
  <c r="K170" i="26464"/>
  <c r="L170" i="26464"/>
  <c r="M170" i="26464"/>
  <c r="N170" i="26464"/>
  <c r="O170" i="26464"/>
  <c r="P170" i="26464"/>
  <c r="Q170" i="26464"/>
  <c r="R170" i="26464"/>
  <c r="S170" i="26464"/>
  <c r="T170" i="26464"/>
  <c r="U170" i="26464"/>
  <c r="V170" i="26464"/>
  <c r="W170" i="26464"/>
  <c r="X170" i="26464"/>
  <c r="Y170" i="26464"/>
  <c r="Z170" i="26464"/>
  <c r="AA170" i="26464"/>
  <c r="AB170" i="26464"/>
  <c r="AC170" i="26464"/>
  <c r="AD170" i="26464"/>
  <c r="AE170" i="26464"/>
  <c r="AF170" i="26464"/>
  <c r="AG170" i="26464"/>
  <c r="AH170" i="26464"/>
  <c r="AI170" i="26464"/>
  <c r="AJ170" i="26464"/>
  <c r="AK170" i="26464"/>
  <c r="AL170" i="26464"/>
  <c r="AM170" i="26464"/>
  <c r="AN170" i="26464"/>
  <c r="AO170" i="26464"/>
  <c r="AP170" i="26464"/>
  <c r="AQ170" i="26464"/>
  <c r="AR170" i="26464"/>
  <c r="AS170" i="26464"/>
  <c r="AT170" i="26464"/>
  <c r="AU170" i="26464"/>
  <c r="AV170" i="26464"/>
  <c r="AW170" i="26464"/>
  <c r="AX170" i="26464"/>
  <c r="AY170" i="26464"/>
  <c r="AZ170" i="26464"/>
  <c r="BA170" i="26464"/>
  <c r="BB170" i="26464"/>
  <c r="BC170" i="26464"/>
  <c r="BD170" i="26464"/>
  <c r="BE170" i="26464"/>
  <c r="BF170" i="26464"/>
  <c r="BO170" i="26464"/>
  <c r="BP170" i="26464"/>
  <c r="BQ170" i="26464"/>
  <c r="BR170" i="26464"/>
  <c r="BS170" i="26464"/>
  <c r="BT170" i="26464"/>
  <c r="BU170" i="26464"/>
  <c r="BV170" i="26464"/>
  <c r="BW170" i="26464"/>
  <c r="BX170" i="26464"/>
  <c r="BY170" i="26464"/>
  <c r="BZ170" i="26464"/>
  <c r="CA170" i="26464"/>
  <c r="CB170" i="26464"/>
  <c r="CC170" i="26464"/>
  <c r="CD170" i="26464"/>
  <c r="CE170" i="26464"/>
  <c r="CF170" i="26464"/>
  <c r="CG170" i="26464"/>
  <c r="CH170" i="26464"/>
  <c r="CI170" i="26464"/>
  <c r="CJ170" i="26464"/>
  <c r="CQ170" i="26464"/>
  <c r="CR170" i="26464"/>
  <c r="CS170" i="26464"/>
  <c r="CT170" i="26464"/>
  <c r="CU170" i="26464"/>
  <c r="CV170" i="26464"/>
  <c r="A171" i="26464"/>
  <c r="B171" i="26464"/>
  <c r="C171" i="26464"/>
  <c r="D171" i="26464"/>
  <c r="E171" i="26464"/>
  <c r="F171" i="26464"/>
  <c r="G171" i="26464"/>
  <c r="H171" i="26464"/>
  <c r="I171" i="26464"/>
  <c r="J171" i="26464"/>
  <c r="K171" i="26464"/>
  <c r="L171" i="26464"/>
  <c r="M171" i="26464"/>
  <c r="N171" i="26464"/>
  <c r="O171" i="26464"/>
  <c r="P171" i="26464"/>
  <c r="Q171" i="26464"/>
  <c r="R171" i="26464"/>
  <c r="S171" i="26464"/>
  <c r="T171" i="26464"/>
  <c r="U171" i="26464"/>
  <c r="V171" i="26464"/>
  <c r="W171" i="26464"/>
  <c r="X171" i="26464"/>
  <c r="Y171" i="26464"/>
  <c r="Z171" i="26464"/>
  <c r="AA171" i="26464"/>
  <c r="AB171" i="26464"/>
  <c r="AC171" i="26464"/>
  <c r="AD171" i="26464"/>
  <c r="AE171" i="26464"/>
  <c r="AF171" i="26464"/>
  <c r="AG171" i="26464"/>
  <c r="AH171" i="26464"/>
  <c r="AI171" i="26464"/>
  <c r="AJ171" i="26464"/>
  <c r="AK171" i="26464"/>
  <c r="AL171" i="26464"/>
  <c r="AM171" i="26464"/>
  <c r="AN171" i="26464"/>
  <c r="AO171" i="26464"/>
  <c r="AP171" i="26464"/>
  <c r="AQ171" i="26464"/>
  <c r="AR171" i="26464"/>
  <c r="AS171" i="26464"/>
  <c r="AT171" i="26464"/>
  <c r="AU171" i="26464"/>
  <c r="AV171" i="26464"/>
  <c r="AW171" i="26464"/>
  <c r="AX171" i="26464"/>
  <c r="AY171" i="26464"/>
  <c r="AZ171" i="26464"/>
  <c r="BA171" i="26464"/>
  <c r="BB171" i="26464"/>
  <c r="BC171" i="26464"/>
  <c r="BD171" i="26464"/>
  <c r="BE171" i="26464"/>
  <c r="BF171" i="26464"/>
  <c r="BO171" i="26464"/>
  <c r="BP171" i="26464"/>
  <c r="BQ171" i="26464"/>
  <c r="BR171" i="26464"/>
  <c r="BS171" i="26464"/>
  <c r="BT171" i="26464"/>
  <c r="BU171" i="26464"/>
  <c r="BV171" i="26464"/>
  <c r="BW171" i="26464"/>
  <c r="BX171" i="26464"/>
  <c r="BY171" i="26464"/>
  <c r="BZ171" i="26464"/>
  <c r="CA171" i="26464"/>
  <c r="CB171" i="26464"/>
  <c r="CC171" i="26464"/>
  <c r="CD171" i="26464"/>
  <c r="CE171" i="26464"/>
  <c r="CF171" i="26464"/>
  <c r="CG171" i="26464"/>
  <c r="CH171" i="26464"/>
  <c r="CI171" i="26464"/>
  <c r="CJ171" i="26464"/>
  <c r="CQ171" i="26464"/>
  <c r="CR171" i="26464"/>
  <c r="CS171" i="26464"/>
  <c r="CT171" i="26464"/>
  <c r="CU171" i="26464"/>
  <c r="CV171" i="26464"/>
  <c r="A172" i="26464"/>
  <c r="B172" i="26464"/>
  <c r="C172" i="26464"/>
  <c r="D172" i="26464"/>
  <c r="E172" i="26464"/>
  <c r="F172" i="26464"/>
  <c r="G172" i="26464"/>
  <c r="H172" i="26464"/>
  <c r="I172" i="26464"/>
  <c r="J172" i="26464"/>
  <c r="K172" i="26464"/>
  <c r="L172" i="26464"/>
  <c r="M172" i="26464"/>
  <c r="N172" i="26464"/>
  <c r="O172" i="26464"/>
  <c r="P172" i="26464"/>
  <c r="Q172" i="26464"/>
  <c r="R172" i="26464"/>
  <c r="S172" i="26464"/>
  <c r="T172" i="26464"/>
  <c r="U172" i="26464"/>
  <c r="V172" i="26464"/>
  <c r="W172" i="26464"/>
  <c r="X172" i="26464"/>
  <c r="Y172" i="26464"/>
  <c r="Z172" i="26464"/>
  <c r="AA172" i="26464"/>
  <c r="AB172" i="26464"/>
  <c r="AC172" i="26464"/>
  <c r="AD172" i="26464"/>
  <c r="AE172" i="26464"/>
  <c r="AF172" i="26464"/>
  <c r="AG172" i="26464"/>
  <c r="AH172" i="26464"/>
  <c r="AI172" i="26464"/>
  <c r="AJ172" i="26464"/>
  <c r="AK172" i="26464"/>
  <c r="AL172" i="26464"/>
  <c r="AM172" i="26464"/>
  <c r="AN172" i="26464"/>
  <c r="AO172" i="26464"/>
  <c r="AP172" i="26464"/>
  <c r="AQ172" i="26464"/>
  <c r="AR172" i="26464"/>
  <c r="AS172" i="26464"/>
  <c r="AT172" i="26464"/>
  <c r="AU172" i="26464"/>
  <c r="AV172" i="26464"/>
  <c r="AW172" i="26464"/>
  <c r="AX172" i="26464"/>
  <c r="AY172" i="26464"/>
  <c r="AZ172" i="26464"/>
  <c r="BA172" i="26464"/>
  <c r="BB172" i="26464"/>
  <c r="BC172" i="26464"/>
  <c r="BD172" i="26464"/>
  <c r="BE172" i="26464"/>
  <c r="BF172" i="26464"/>
  <c r="BO172" i="26464"/>
  <c r="BP172" i="26464"/>
  <c r="BQ172" i="26464"/>
  <c r="BR172" i="26464"/>
  <c r="BS172" i="26464"/>
  <c r="BT172" i="26464"/>
  <c r="BU172" i="26464"/>
  <c r="BV172" i="26464"/>
  <c r="BW172" i="26464"/>
  <c r="BX172" i="26464"/>
  <c r="BY172" i="26464"/>
  <c r="BZ172" i="26464"/>
  <c r="CA172" i="26464"/>
  <c r="CB172" i="26464"/>
  <c r="CC172" i="26464"/>
  <c r="CD172" i="26464"/>
  <c r="CE172" i="26464"/>
  <c r="CF172" i="26464"/>
  <c r="CG172" i="26464"/>
  <c r="CH172" i="26464"/>
  <c r="CI172" i="26464"/>
  <c r="CJ172" i="26464"/>
  <c r="CQ172" i="26464"/>
  <c r="CR172" i="26464"/>
  <c r="CS172" i="26464"/>
  <c r="CT172" i="26464"/>
  <c r="CU172" i="26464"/>
  <c r="CV172" i="26464"/>
  <c r="A173" i="26464"/>
  <c r="B173" i="26464"/>
  <c r="C173" i="26464"/>
  <c r="D173" i="26464"/>
  <c r="E173" i="26464"/>
  <c r="F173" i="26464"/>
  <c r="G173" i="26464"/>
  <c r="H173" i="26464"/>
  <c r="I173" i="26464"/>
  <c r="J173" i="26464"/>
  <c r="K173" i="26464"/>
  <c r="L173" i="26464"/>
  <c r="M173" i="26464"/>
  <c r="N173" i="26464"/>
  <c r="O173" i="26464"/>
  <c r="P173" i="26464"/>
  <c r="Q173" i="26464"/>
  <c r="R173" i="26464"/>
  <c r="S173" i="26464"/>
  <c r="T173" i="26464"/>
  <c r="U173" i="26464"/>
  <c r="V173" i="26464"/>
  <c r="W173" i="26464"/>
  <c r="X173" i="26464"/>
  <c r="Y173" i="26464"/>
  <c r="Z173" i="26464"/>
  <c r="AA173" i="26464"/>
  <c r="AB173" i="26464"/>
  <c r="AC173" i="26464"/>
  <c r="AD173" i="26464"/>
  <c r="AE173" i="26464"/>
  <c r="AF173" i="26464"/>
  <c r="AG173" i="26464"/>
  <c r="AH173" i="26464"/>
  <c r="AI173" i="26464"/>
  <c r="AJ173" i="26464"/>
  <c r="AK173" i="26464"/>
  <c r="AL173" i="26464"/>
  <c r="AM173" i="26464"/>
  <c r="AN173" i="26464"/>
  <c r="AO173" i="26464"/>
  <c r="AP173" i="26464"/>
  <c r="AQ173" i="26464"/>
  <c r="AR173" i="26464"/>
  <c r="AS173" i="26464"/>
  <c r="AT173" i="26464"/>
  <c r="AU173" i="26464"/>
  <c r="AV173" i="26464"/>
  <c r="AW173" i="26464"/>
  <c r="AX173" i="26464"/>
  <c r="AY173" i="26464"/>
  <c r="AZ173" i="26464"/>
  <c r="BA173" i="26464"/>
  <c r="BB173" i="26464"/>
  <c r="BC173" i="26464"/>
  <c r="BD173" i="26464"/>
  <c r="BE173" i="26464"/>
  <c r="BF173" i="26464"/>
  <c r="BO173" i="26464"/>
  <c r="BP173" i="26464"/>
  <c r="BQ173" i="26464"/>
  <c r="BR173" i="26464"/>
  <c r="BS173" i="26464"/>
  <c r="BT173" i="26464"/>
  <c r="BU173" i="26464"/>
  <c r="BV173" i="26464"/>
  <c r="BW173" i="26464"/>
  <c r="BX173" i="26464"/>
  <c r="BY173" i="26464"/>
  <c r="BZ173" i="26464"/>
  <c r="CA173" i="26464"/>
  <c r="CB173" i="26464"/>
  <c r="CC173" i="26464"/>
  <c r="CD173" i="26464"/>
  <c r="CE173" i="26464"/>
  <c r="CF173" i="26464"/>
  <c r="CG173" i="26464"/>
  <c r="CH173" i="26464"/>
  <c r="CI173" i="26464"/>
  <c r="CJ173" i="26464"/>
  <c r="CQ173" i="26464"/>
  <c r="CR173" i="26464"/>
  <c r="CS173" i="26464"/>
  <c r="CT173" i="26464"/>
  <c r="CU173" i="26464"/>
  <c r="CV173" i="26464"/>
  <c r="A174" i="26464"/>
  <c r="B174" i="26464"/>
  <c r="C174" i="26464"/>
  <c r="D174" i="26464"/>
  <c r="E174" i="26464"/>
  <c r="F174" i="26464"/>
  <c r="G174" i="26464"/>
  <c r="H174" i="26464"/>
  <c r="I174" i="26464"/>
  <c r="J174" i="26464"/>
  <c r="K174" i="26464"/>
  <c r="L174" i="26464"/>
  <c r="M174" i="26464"/>
  <c r="N174" i="26464"/>
  <c r="O174" i="26464"/>
  <c r="P174" i="26464"/>
  <c r="Q174" i="26464"/>
  <c r="R174" i="26464"/>
  <c r="S174" i="26464"/>
  <c r="T174" i="26464"/>
  <c r="U174" i="26464"/>
  <c r="V174" i="26464"/>
  <c r="W174" i="26464"/>
  <c r="X174" i="26464"/>
  <c r="Y174" i="26464"/>
  <c r="Z174" i="26464"/>
  <c r="AA174" i="26464"/>
  <c r="AB174" i="26464"/>
  <c r="AC174" i="26464"/>
  <c r="AD174" i="26464"/>
  <c r="AE174" i="26464"/>
  <c r="AF174" i="26464"/>
  <c r="AG174" i="26464"/>
  <c r="AH174" i="26464"/>
  <c r="AI174" i="26464"/>
  <c r="AJ174" i="26464"/>
  <c r="AK174" i="26464"/>
  <c r="AL174" i="26464"/>
  <c r="AM174" i="26464"/>
  <c r="AN174" i="26464"/>
  <c r="AO174" i="26464"/>
  <c r="AP174" i="26464"/>
  <c r="AQ174" i="26464"/>
  <c r="AR174" i="26464"/>
  <c r="AS174" i="26464"/>
  <c r="AT174" i="26464"/>
  <c r="AU174" i="26464"/>
  <c r="AV174" i="26464"/>
  <c r="AW174" i="26464"/>
  <c r="AX174" i="26464"/>
  <c r="AY174" i="26464"/>
  <c r="AZ174" i="26464"/>
  <c r="BA174" i="26464"/>
  <c r="BB174" i="26464"/>
  <c r="BC174" i="26464"/>
  <c r="BD174" i="26464"/>
  <c r="BE174" i="26464"/>
  <c r="BF174" i="26464"/>
  <c r="BO174" i="26464"/>
  <c r="BP174" i="26464"/>
  <c r="BQ174" i="26464"/>
  <c r="BR174" i="26464"/>
  <c r="BS174" i="26464"/>
  <c r="BT174" i="26464"/>
  <c r="BU174" i="26464"/>
  <c r="BV174" i="26464"/>
  <c r="BW174" i="26464"/>
  <c r="BX174" i="26464"/>
  <c r="BY174" i="26464"/>
  <c r="BZ174" i="26464"/>
  <c r="CA174" i="26464"/>
  <c r="CB174" i="26464"/>
  <c r="CC174" i="26464"/>
  <c r="CD174" i="26464"/>
  <c r="CE174" i="26464"/>
  <c r="CF174" i="26464"/>
  <c r="CG174" i="26464"/>
  <c r="CH174" i="26464"/>
  <c r="CI174" i="26464"/>
  <c r="CJ174" i="26464"/>
  <c r="CQ174" i="26464"/>
  <c r="CR174" i="26464"/>
  <c r="CS174" i="26464"/>
  <c r="CT174" i="26464"/>
  <c r="CU174" i="26464"/>
  <c r="CV174" i="26464"/>
  <c r="A175" i="26464"/>
  <c r="B175" i="26464"/>
  <c r="C175" i="26464"/>
  <c r="D175" i="26464"/>
  <c r="E175" i="26464"/>
  <c r="F175" i="26464"/>
  <c r="G175" i="26464"/>
  <c r="H175" i="26464"/>
  <c r="I175" i="26464"/>
  <c r="J175" i="26464"/>
  <c r="K175" i="26464"/>
  <c r="L175" i="26464"/>
  <c r="M175" i="26464"/>
  <c r="N175" i="26464"/>
  <c r="O175" i="26464"/>
  <c r="P175" i="26464"/>
  <c r="Q175" i="26464"/>
  <c r="R175" i="26464"/>
  <c r="S175" i="26464"/>
  <c r="T175" i="26464"/>
  <c r="U175" i="26464"/>
  <c r="V175" i="26464"/>
  <c r="W175" i="26464"/>
  <c r="X175" i="26464"/>
  <c r="Y175" i="26464"/>
  <c r="Z175" i="26464"/>
  <c r="AA175" i="26464"/>
  <c r="AB175" i="26464"/>
  <c r="AC175" i="26464"/>
  <c r="AD175" i="26464"/>
  <c r="AE175" i="26464"/>
  <c r="AF175" i="26464"/>
  <c r="AG175" i="26464"/>
  <c r="AH175" i="26464"/>
  <c r="AI175" i="26464"/>
  <c r="AJ175" i="26464"/>
  <c r="AK175" i="26464"/>
  <c r="AL175" i="26464"/>
  <c r="AM175" i="26464"/>
  <c r="AN175" i="26464"/>
  <c r="AO175" i="26464"/>
  <c r="AP175" i="26464"/>
  <c r="AQ175" i="26464"/>
  <c r="AR175" i="26464"/>
  <c r="AS175" i="26464"/>
  <c r="AT175" i="26464"/>
  <c r="AU175" i="26464"/>
  <c r="AV175" i="26464"/>
  <c r="AW175" i="26464"/>
  <c r="AX175" i="26464"/>
  <c r="AY175" i="26464"/>
  <c r="AZ175" i="26464"/>
  <c r="BA175" i="26464"/>
  <c r="BB175" i="26464"/>
  <c r="BC175" i="26464"/>
  <c r="BD175" i="26464"/>
  <c r="BE175" i="26464"/>
  <c r="BF175" i="26464"/>
  <c r="BO175" i="26464"/>
  <c r="BP175" i="26464"/>
  <c r="BQ175" i="26464"/>
  <c r="BR175" i="26464"/>
  <c r="BS175" i="26464"/>
  <c r="BT175" i="26464"/>
  <c r="BU175" i="26464"/>
  <c r="BV175" i="26464"/>
  <c r="BW175" i="26464"/>
  <c r="BX175" i="26464"/>
  <c r="BY175" i="26464"/>
  <c r="BZ175" i="26464"/>
  <c r="CA175" i="26464"/>
  <c r="CB175" i="26464"/>
  <c r="CC175" i="26464"/>
  <c r="CD175" i="26464"/>
  <c r="CE175" i="26464"/>
  <c r="CF175" i="26464"/>
  <c r="CG175" i="26464"/>
  <c r="CH175" i="26464"/>
  <c r="CI175" i="26464"/>
  <c r="CJ175" i="26464"/>
  <c r="CQ175" i="26464"/>
  <c r="CR175" i="26464"/>
  <c r="CS175" i="26464"/>
  <c r="CT175" i="26464"/>
  <c r="CU175" i="26464"/>
  <c r="CV175" i="26464"/>
  <c r="A176" i="26464"/>
  <c r="B176" i="26464"/>
  <c r="C176" i="26464"/>
  <c r="D176" i="26464"/>
  <c r="E176" i="26464"/>
  <c r="F176" i="26464"/>
  <c r="G176" i="26464"/>
  <c r="H176" i="26464"/>
  <c r="I176" i="26464"/>
  <c r="J176" i="26464"/>
  <c r="K176" i="26464"/>
  <c r="L176" i="26464"/>
  <c r="M176" i="26464"/>
  <c r="N176" i="26464"/>
  <c r="O176" i="26464"/>
  <c r="P176" i="26464"/>
  <c r="Q176" i="26464"/>
  <c r="R176" i="26464"/>
  <c r="S176" i="26464"/>
  <c r="T176" i="26464"/>
  <c r="U176" i="26464"/>
  <c r="V176" i="26464"/>
  <c r="W176" i="26464"/>
  <c r="X176" i="26464"/>
  <c r="Y176" i="26464"/>
  <c r="Z176" i="26464"/>
  <c r="AA176" i="26464"/>
  <c r="AB176" i="26464"/>
  <c r="AC176" i="26464"/>
  <c r="AD176" i="26464"/>
  <c r="AE176" i="26464"/>
  <c r="AF176" i="26464"/>
  <c r="AG176" i="26464"/>
  <c r="AH176" i="26464"/>
  <c r="AI176" i="26464"/>
  <c r="AJ176" i="26464"/>
  <c r="AK176" i="26464"/>
  <c r="AL176" i="26464"/>
  <c r="AM176" i="26464"/>
  <c r="AN176" i="26464"/>
  <c r="AO176" i="26464"/>
  <c r="AP176" i="26464"/>
  <c r="AQ176" i="26464"/>
  <c r="AR176" i="26464"/>
  <c r="AS176" i="26464"/>
  <c r="AT176" i="26464"/>
  <c r="AU176" i="26464"/>
  <c r="AV176" i="26464"/>
  <c r="AW176" i="26464"/>
  <c r="AX176" i="26464"/>
  <c r="AY176" i="26464"/>
  <c r="AZ176" i="26464"/>
  <c r="BA176" i="26464"/>
  <c r="BB176" i="26464"/>
  <c r="BC176" i="26464"/>
  <c r="BD176" i="26464"/>
  <c r="BE176" i="26464"/>
  <c r="BF176" i="26464"/>
  <c r="BO176" i="26464"/>
  <c r="BP176" i="26464"/>
  <c r="BQ176" i="26464"/>
  <c r="BR176" i="26464"/>
  <c r="BS176" i="26464"/>
  <c r="BT176" i="26464"/>
  <c r="BU176" i="26464"/>
  <c r="BV176" i="26464"/>
  <c r="BW176" i="26464"/>
  <c r="BX176" i="26464"/>
  <c r="BY176" i="26464"/>
  <c r="BZ176" i="26464"/>
  <c r="CA176" i="26464"/>
  <c r="CB176" i="26464"/>
  <c r="CC176" i="26464"/>
  <c r="CD176" i="26464"/>
  <c r="CE176" i="26464"/>
  <c r="CF176" i="26464"/>
  <c r="CG176" i="26464"/>
  <c r="CH176" i="26464"/>
  <c r="CI176" i="26464"/>
  <c r="CJ176" i="26464"/>
  <c r="CQ176" i="26464"/>
  <c r="CR176" i="26464"/>
  <c r="CS176" i="26464"/>
  <c r="CT176" i="26464"/>
  <c r="CU176" i="26464"/>
  <c r="CV176" i="26464"/>
  <c r="A177" i="26464"/>
  <c r="B177" i="26464"/>
  <c r="C177" i="26464"/>
  <c r="D177" i="26464"/>
  <c r="E177" i="26464"/>
  <c r="F177" i="26464"/>
  <c r="G177" i="26464"/>
  <c r="H177" i="26464"/>
  <c r="I177" i="26464"/>
  <c r="J177" i="26464"/>
  <c r="K177" i="26464"/>
  <c r="L177" i="26464"/>
  <c r="M177" i="26464"/>
  <c r="N177" i="26464"/>
  <c r="O177" i="26464"/>
  <c r="P177" i="26464"/>
  <c r="Q177" i="26464"/>
  <c r="R177" i="26464"/>
  <c r="S177" i="26464"/>
  <c r="T177" i="26464"/>
  <c r="U177" i="26464"/>
  <c r="V177" i="26464"/>
  <c r="W177" i="26464"/>
  <c r="X177" i="26464"/>
  <c r="Y177" i="26464"/>
  <c r="Z177" i="26464"/>
  <c r="AA177" i="26464"/>
  <c r="AB177" i="26464"/>
  <c r="AC177" i="26464"/>
  <c r="AD177" i="26464"/>
  <c r="AE177" i="26464"/>
  <c r="AF177" i="26464"/>
  <c r="AG177" i="26464"/>
  <c r="AH177" i="26464"/>
  <c r="AI177" i="26464"/>
  <c r="AJ177" i="26464"/>
  <c r="AK177" i="26464"/>
  <c r="AL177" i="26464"/>
  <c r="AM177" i="26464"/>
  <c r="AN177" i="26464"/>
  <c r="AO177" i="26464"/>
  <c r="AP177" i="26464"/>
  <c r="AQ177" i="26464"/>
  <c r="AR177" i="26464"/>
  <c r="AS177" i="26464"/>
  <c r="AT177" i="26464"/>
  <c r="AU177" i="26464"/>
  <c r="AV177" i="26464"/>
  <c r="AW177" i="26464"/>
  <c r="AX177" i="26464"/>
  <c r="AY177" i="26464"/>
  <c r="AZ177" i="26464"/>
  <c r="BA177" i="26464"/>
  <c r="BB177" i="26464"/>
  <c r="BC177" i="26464"/>
  <c r="BD177" i="26464"/>
  <c r="BE177" i="26464"/>
  <c r="BF177" i="26464"/>
  <c r="BO177" i="26464"/>
  <c r="BP177" i="26464"/>
  <c r="BQ177" i="26464"/>
  <c r="BR177" i="26464"/>
  <c r="BS177" i="26464"/>
  <c r="BT177" i="26464"/>
  <c r="BU177" i="26464"/>
  <c r="BV177" i="26464"/>
  <c r="BW177" i="26464"/>
  <c r="BX177" i="26464"/>
  <c r="BY177" i="26464"/>
  <c r="BZ177" i="26464"/>
  <c r="CA177" i="26464"/>
  <c r="CB177" i="26464"/>
  <c r="CC177" i="26464"/>
  <c r="CD177" i="26464"/>
  <c r="CE177" i="26464"/>
  <c r="CF177" i="26464"/>
  <c r="CG177" i="26464"/>
  <c r="CH177" i="26464"/>
  <c r="CI177" i="26464"/>
  <c r="CJ177" i="26464"/>
  <c r="CQ177" i="26464"/>
  <c r="CR177" i="26464"/>
  <c r="CS177" i="26464"/>
  <c r="CT177" i="26464"/>
  <c r="CU177" i="26464"/>
  <c r="CV177" i="26464"/>
  <c r="A178" i="26464"/>
  <c r="B178" i="26464"/>
  <c r="C178" i="26464"/>
  <c r="D178" i="26464"/>
  <c r="E178" i="26464"/>
  <c r="F178" i="26464"/>
  <c r="G178" i="26464"/>
  <c r="H178" i="26464"/>
  <c r="I178" i="26464"/>
  <c r="J178" i="26464"/>
  <c r="K178" i="26464"/>
  <c r="L178" i="26464"/>
  <c r="M178" i="26464"/>
  <c r="N178" i="26464"/>
  <c r="O178" i="26464"/>
  <c r="P178" i="26464"/>
  <c r="Q178" i="26464"/>
  <c r="R178" i="26464"/>
  <c r="S178" i="26464"/>
  <c r="T178" i="26464"/>
  <c r="U178" i="26464"/>
  <c r="V178" i="26464"/>
  <c r="W178" i="26464"/>
  <c r="X178" i="26464"/>
  <c r="Y178" i="26464"/>
  <c r="Z178" i="26464"/>
  <c r="AA178" i="26464"/>
  <c r="AB178" i="26464"/>
  <c r="AC178" i="26464"/>
  <c r="AD178" i="26464"/>
  <c r="AE178" i="26464"/>
  <c r="AF178" i="26464"/>
  <c r="AG178" i="26464"/>
  <c r="AH178" i="26464"/>
  <c r="AI178" i="26464"/>
  <c r="AJ178" i="26464"/>
  <c r="AK178" i="26464"/>
  <c r="AL178" i="26464"/>
  <c r="AM178" i="26464"/>
  <c r="AN178" i="26464"/>
  <c r="AO178" i="26464"/>
  <c r="AP178" i="26464"/>
  <c r="AQ178" i="26464"/>
  <c r="AR178" i="26464"/>
  <c r="AS178" i="26464"/>
  <c r="AT178" i="26464"/>
  <c r="AU178" i="26464"/>
  <c r="AV178" i="26464"/>
  <c r="AW178" i="26464"/>
  <c r="AX178" i="26464"/>
  <c r="AY178" i="26464"/>
  <c r="AZ178" i="26464"/>
  <c r="BA178" i="26464"/>
  <c r="BB178" i="26464"/>
  <c r="BC178" i="26464"/>
  <c r="BD178" i="26464"/>
  <c r="BE178" i="26464"/>
  <c r="BF178" i="26464"/>
  <c r="BO178" i="26464"/>
  <c r="BP178" i="26464"/>
  <c r="BQ178" i="26464"/>
  <c r="BR178" i="26464"/>
  <c r="BS178" i="26464"/>
  <c r="BT178" i="26464"/>
  <c r="BU178" i="26464"/>
  <c r="BV178" i="26464"/>
  <c r="BW178" i="26464"/>
  <c r="BX178" i="26464"/>
  <c r="BY178" i="26464"/>
  <c r="BZ178" i="26464"/>
  <c r="CA178" i="26464"/>
  <c r="CB178" i="26464"/>
  <c r="CC178" i="26464"/>
  <c r="CD178" i="26464"/>
  <c r="CE178" i="26464"/>
  <c r="CF178" i="26464"/>
  <c r="CG178" i="26464"/>
  <c r="CH178" i="26464"/>
  <c r="CI178" i="26464"/>
  <c r="CJ178" i="26464"/>
  <c r="CQ178" i="26464"/>
  <c r="CR178" i="26464"/>
  <c r="CS178" i="26464"/>
  <c r="CT178" i="26464"/>
  <c r="CU178" i="26464"/>
  <c r="CV178" i="26464"/>
  <c r="A179" i="26464"/>
  <c r="B179" i="26464"/>
  <c r="C179" i="26464"/>
  <c r="D179" i="26464"/>
  <c r="E179" i="26464"/>
  <c r="F179" i="26464"/>
  <c r="G179" i="26464"/>
  <c r="H179" i="26464"/>
  <c r="I179" i="26464"/>
  <c r="J179" i="26464"/>
  <c r="K179" i="26464"/>
  <c r="L179" i="26464"/>
  <c r="M179" i="26464"/>
  <c r="N179" i="26464"/>
  <c r="O179" i="26464"/>
  <c r="P179" i="26464"/>
  <c r="Q179" i="26464"/>
  <c r="R179" i="26464"/>
  <c r="S179" i="26464"/>
  <c r="T179" i="26464"/>
  <c r="U179" i="26464"/>
  <c r="V179" i="26464"/>
  <c r="W179" i="26464"/>
  <c r="X179" i="26464"/>
  <c r="Y179" i="26464"/>
  <c r="Z179" i="26464"/>
  <c r="AA179" i="26464"/>
  <c r="AB179" i="26464"/>
  <c r="AC179" i="26464"/>
  <c r="AD179" i="26464"/>
  <c r="AE179" i="26464"/>
  <c r="AF179" i="26464"/>
  <c r="AG179" i="26464"/>
  <c r="AH179" i="26464"/>
  <c r="AI179" i="26464"/>
  <c r="AJ179" i="26464"/>
  <c r="AK179" i="26464"/>
  <c r="AL179" i="26464"/>
  <c r="AM179" i="26464"/>
  <c r="AN179" i="26464"/>
  <c r="AO179" i="26464"/>
  <c r="AP179" i="26464"/>
  <c r="AQ179" i="26464"/>
  <c r="AR179" i="26464"/>
  <c r="AS179" i="26464"/>
  <c r="AT179" i="26464"/>
  <c r="AU179" i="26464"/>
  <c r="AV179" i="26464"/>
  <c r="AW179" i="26464"/>
  <c r="AX179" i="26464"/>
  <c r="AY179" i="26464"/>
  <c r="AZ179" i="26464"/>
  <c r="BA179" i="26464"/>
  <c r="BB179" i="26464"/>
  <c r="BC179" i="26464"/>
  <c r="BD179" i="26464"/>
  <c r="BE179" i="26464"/>
  <c r="BF179" i="26464"/>
  <c r="BO179" i="26464"/>
  <c r="BP179" i="26464"/>
  <c r="BQ179" i="26464"/>
  <c r="BR179" i="26464"/>
  <c r="BS179" i="26464"/>
  <c r="BT179" i="26464"/>
  <c r="BU179" i="26464"/>
  <c r="BV179" i="26464"/>
  <c r="BW179" i="26464"/>
  <c r="BX179" i="26464"/>
  <c r="BY179" i="26464"/>
  <c r="BZ179" i="26464"/>
  <c r="CA179" i="26464"/>
  <c r="CB179" i="26464"/>
  <c r="CC179" i="26464"/>
  <c r="CD179" i="26464"/>
  <c r="CE179" i="26464"/>
  <c r="CF179" i="26464"/>
  <c r="CG179" i="26464"/>
  <c r="CH179" i="26464"/>
  <c r="CI179" i="26464"/>
  <c r="CJ179" i="26464"/>
  <c r="CQ179" i="26464"/>
  <c r="CR179" i="26464"/>
  <c r="CS179" i="26464"/>
  <c r="CT179" i="26464"/>
  <c r="CU179" i="26464"/>
  <c r="CV179" i="26464"/>
  <c r="A180" i="26464"/>
  <c r="B180" i="26464"/>
  <c r="C180" i="26464"/>
  <c r="D180" i="26464"/>
  <c r="E180" i="26464"/>
  <c r="F180" i="26464"/>
  <c r="G180" i="26464"/>
  <c r="H180" i="26464"/>
  <c r="I180" i="26464"/>
  <c r="J180" i="26464"/>
  <c r="K180" i="26464"/>
  <c r="L180" i="26464"/>
  <c r="M180" i="26464"/>
  <c r="N180" i="26464"/>
  <c r="O180" i="26464"/>
  <c r="P180" i="26464"/>
  <c r="Q180" i="26464"/>
  <c r="R180" i="26464"/>
  <c r="S180" i="26464"/>
  <c r="T180" i="26464"/>
  <c r="U180" i="26464"/>
  <c r="V180" i="26464"/>
  <c r="W180" i="26464"/>
  <c r="X180" i="26464"/>
  <c r="Y180" i="26464"/>
  <c r="Z180" i="26464"/>
  <c r="AA180" i="26464"/>
  <c r="AB180" i="26464"/>
  <c r="AC180" i="26464"/>
  <c r="AD180" i="26464"/>
  <c r="AE180" i="26464"/>
  <c r="AF180" i="26464"/>
  <c r="AG180" i="26464"/>
  <c r="AH180" i="26464"/>
  <c r="AI180" i="26464"/>
  <c r="AJ180" i="26464"/>
  <c r="AK180" i="26464"/>
  <c r="AL180" i="26464"/>
  <c r="AM180" i="26464"/>
  <c r="AN180" i="26464"/>
  <c r="AO180" i="26464"/>
  <c r="AP180" i="26464"/>
  <c r="AQ180" i="26464"/>
  <c r="AR180" i="26464"/>
  <c r="AS180" i="26464"/>
  <c r="AT180" i="26464"/>
  <c r="AU180" i="26464"/>
  <c r="AV180" i="26464"/>
  <c r="AW180" i="26464"/>
  <c r="AX180" i="26464"/>
  <c r="AY180" i="26464"/>
  <c r="AZ180" i="26464"/>
  <c r="BA180" i="26464"/>
  <c r="BB180" i="26464"/>
  <c r="BC180" i="26464"/>
  <c r="BD180" i="26464"/>
  <c r="BE180" i="26464"/>
  <c r="BF180" i="26464"/>
  <c r="BO180" i="26464"/>
  <c r="BP180" i="26464"/>
  <c r="BQ180" i="26464"/>
  <c r="BR180" i="26464"/>
  <c r="BS180" i="26464"/>
  <c r="BT180" i="26464"/>
  <c r="BU180" i="26464"/>
  <c r="BV180" i="26464"/>
  <c r="BW180" i="26464"/>
  <c r="BX180" i="26464"/>
  <c r="BY180" i="26464"/>
  <c r="BZ180" i="26464"/>
  <c r="CA180" i="26464"/>
  <c r="CB180" i="26464"/>
  <c r="CC180" i="26464"/>
  <c r="CD180" i="26464"/>
  <c r="CE180" i="26464"/>
  <c r="CF180" i="26464"/>
  <c r="CG180" i="26464"/>
  <c r="CH180" i="26464"/>
  <c r="CI180" i="26464"/>
  <c r="CJ180" i="26464"/>
  <c r="CQ180" i="26464"/>
  <c r="CR180" i="26464"/>
  <c r="CS180" i="26464"/>
  <c r="CT180" i="26464"/>
  <c r="CU180" i="26464"/>
  <c r="CV180" i="26464"/>
  <c r="A181" i="26464"/>
  <c r="B181" i="26464"/>
  <c r="C181" i="26464"/>
  <c r="D181" i="26464"/>
  <c r="E181" i="26464"/>
  <c r="F181" i="26464"/>
  <c r="G181" i="26464"/>
  <c r="H181" i="26464"/>
  <c r="I181" i="26464"/>
  <c r="J181" i="26464"/>
  <c r="K181" i="26464"/>
  <c r="L181" i="26464"/>
  <c r="M181" i="26464"/>
  <c r="N181" i="26464"/>
  <c r="O181" i="26464"/>
  <c r="P181" i="26464"/>
  <c r="Q181" i="26464"/>
  <c r="R181" i="26464"/>
  <c r="S181" i="26464"/>
  <c r="T181" i="26464"/>
  <c r="U181" i="26464"/>
  <c r="V181" i="26464"/>
  <c r="W181" i="26464"/>
  <c r="X181" i="26464"/>
  <c r="Y181" i="26464"/>
  <c r="Z181" i="26464"/>
  <c r="AA181" i="26464"/>
  <c r="AB181" i="26464"/>
  <c r="AC181" i="26464"/>
  <c r="AD181" i="26464"/>
  <c r="AE181" i="26464"/>
  <c r="AF181" i="26464"/>
  <c r="AG181" i="26464"/>
  <c r="AH181" i="26464"/>
  <c r="AI181" i="26464"/>
  <c r="AJ181" i="26464"/>
  <c r="AK181" i="26464"/>
  <c r="AL181" i="26464"/>
  <c r="AM181" i="26464"/>
  <c r="AN181" i="26464"/>
  <c r="AO181" i="26464"/>
  <c r="AP181" i="26464"/>
  <c r="AQ181" i="26464"/>
  <c r="AR181" i="26464"/>
  <c r="AS181" i="26464"/>
  <c r="AT181" i="26464"/>
  <c r="AU181" i="26464"/>
  <c r="AV181" i="26464"/>
  <c r="AW181" i="26464"/>
  <c r="AX181" i="26464"/>
  <c r="AY181" i="26464"/>
  <c r="AZ181" i="26464"/>
  <c r="BA181" i="26464"/>
  <c r="BB181" i="26464"/>
  <c r="BC181" i="26464"/>
  <c r="BD181" i="26464"/>
  <c r="BE181" i="26464"/>
  <c r="BF181" i="26464"/>
  <c r="BO181" i="26464"/>
  <c r="BP181" i="26464"/>
  <c r="BQ181" i="26464"/>
  <c r="BR181" i="26464"/>
  <c r="BS181" i="26464"/>
  <c r="BT181" i="26464"/>
  <c r="BU181" i="26464"/>
  <c r="BV181" i="26464"/>
  <c r="BW181" i="26464"/>
  <c r="BX181" i="26464"/>
  <c r="BY181" i="26464"/>
  <c r="BZ181" i="26464"/>
  <c r="CA181" i="26464"/>
  <c r="CB181" i="26464"/>
  <c r="CC181" i="26464"/>
  <c r="CD181" i="26464"/>
  <c r="CE181" i="26464"/>
  <c r="CF181" i="26464"/>
  <c r="CG181" i="26464"/>
  <c r="CH181" i="26464"/>
  <c r="CI181" i="26464"/>
  <c r="CJ181" i="26464"/>
  <c r="CQ181" i="26464"/>
  <c r="CR181" i="26464"/>
  <c r="CS181" i="26464"/>
  <c r="CT181" i="26464"/>
  <c r="CU181" i="26464"/>
  <c r="CV181" i="26464"/>
  <c r="A182" i="26464"/>
  <c r="B182" i="26464"/>
  <c r="C182" i="26464"/>
  <c r="D182" i="26464"/>
  <c r="E182" i="26464"/>
  <c r="F182" i="26464"/>
  <c r="G182" i="26464"/>
  <c r="H182" i="26464"/>
  <c r="I182" i="26464"/>
  <c r="J182" i="26464"/>
  <c r="K182" i="26464"/>
  <c r="L182" i="26464"/>
  <c r="M182" i="26464"/>
  <c r="N182" i="26464"/>
  <c r="O182" i="26464"/>
  <c r="P182" i="26464"/>
  <c r="Q182" i="26464"/>
  <c r="R182" i="26464"/>
  <c r="S182" i="26464"/>
  <c r="T182" i="26464"/>
  <c r="U182" i="26464"/>
  <c r="V182" i="26464"/>
  <c r="W182" i="26464"/>
  <c r="X182" i="26464"/>
  <c r="Y182" i="26464"/>
  <c r="Z182" i="26464"/>
  <c r="AA182" i="26464"/>
  <c r="AB182" i="26464"/>
  <c r="AC182" i="26464"/>
  <c r="AD182" i="26464"/>
  <c r="AE182" i="26464"/>
  <c r="AF182" i="26464"/>
  <c r="AG182" i="26464"/>
  <c r="AH182" i="26464"/>
  <c r="AI182" i="26464"/>
  <c r="AJ182" i="26464"/>
  <c r="AK182" i="26464"/>
  <c r="AL182" i="26464"/>
  <c r="AM182" i="26464"/>
  <c r="AN182" i="26464"/>
  <c r="AO182" i="26464"/>
  <c r="AP182" i="26464"/>
  <c r="AQ182" i="26464"/>
  <c r="AR182" i="26464"/>
  <c r="AS182" i="26464"/>
  <c r="AT182" i="26464"/>
  <c r="AU182" i="26464"/>
  <c r="AV182" i="26464"/>
  <c r="AW182" i="26464"/>
  <c r="AX182" i="26464"/>
  <c r="AY182" i="26464"/>
  <c r="AZ182" i="26464"/>
  <c r="BA182" i="26464"/>
  <c r="BB182" i="26464"/>
  <c r="BC182" i="26464"/>
  <c r="BD182" i="26464"/>
  <c r="BE182" i="26464"/>
  <c r="BF182" i="26464"/>
  <c r="BO182" i="26464"/>
  <c r="BP182" i="26464"/>
  <c r="BQ182" i="26464"/>
  <c r="BR182" i="26464"/>
  <c r="BS182" i="26464"/>
  <c r="BT182" i="26464"/>
  <c r="BU182" i="26464"/>
  <c r="BV182" i="26464"/>
  <c r="BW182" i="26464"/>
  <c r="BX182" i="26464"/>
  <c r="BY182" i="26464"/>
  <c r="BZ182" i="26464"/>
  <c r="CA182" i="26464"/>
  <c r="CB182" i="26464"/>
  <c r="CC182" i="26464"/>
  <c r="CD182" i="26464"/>
  <c r="CE182" i="26464"/>
  <c r="CF182" i="26464"/>
  <c r="CG182" i="26464"/>
  <c r="CH182" i="26464"/>
  <c r="CI182" i="26464"/>
  <c r="CJ182" i="26464"/>
  <c r="CQ182" i="26464"/>
  <c r="CR182" i="26464"/>
  <c r="CS182" i="26464"/>
  <c r="CT182" i="26464"/>
  <c r="CU182" i="26464"/>
  <c r="CV182" i="26464"/>
  <c r="A183" i="26464"/>
  <c r="B183" i="26464"/>
  <c r="C183" i="26464"/>
  <c r="D183" i="26464"/>
  <c r="E183" i="26464"/>
  <c r="F183" i="26464"/>
  <c r="G183" i="26464"/>
  <c r="H183" i="26464"/>
  <c r="I183" i="26464"/>
  <c r="J183" i="26464"/>
  <c r="K183" i="26464"/>
  <c r="L183" i="26464"/>
  <c r="M183" i="26464"/>
  <c r="N183" i="26464"/>
  <c r="O183" i="26464"/>
  <c r="P183" i="26464"/>
  <c r="Q183" i="26464"/>
  <c r="R183" i="26464"/>
  <c r="S183" i="26464"/>
  <c r="T183" i="26464"/>
  <c r="U183" i="26464"/>
  <c r="V183" i="26464"/>
  <c r="W183" i="26464"/>
  <c r="X183" i="26464"/>
  <c r="Y183" i="26464"/>
  <c r="Z183" i="26464"/>
  <c r="AA183" i="26464"/>
  <c r="AB183" i="26464"/>
  <c r="AC183" i="26464"/>
  <c r="AD183" i="26464"/>
  <c r="AE183" i="26464"/>
  <c r="AF183" i="26464"/>
  <c r="AG183" i="26464"/>
  <c r="AH183" i="26464"/>
  <c r="AI183" i="26464"/>
  <c r="AJ183" i="26464"/>
  <c r="AK183" i="26464"/>
  <c r="AL183" i="26464"/>
  <c r="AM183" i="26464"/>
  <c r="AN183" i="26464"/>
  <c r="AO183" i="26464"/>
  <c r="AP183" i="26464"/>
  <c r="AQ183" i="26464"/>
  <c r="AR183" i="26464"/>
  <c r="AS183" i="26464"/>
  <c r="AT183" i="26464"/>
  <c r="AU183" i="26464"/>
  <c r="AV183" i="26464"/>
  <c r="AW183" i="26464"/>
  <c r="AX183" i="26464"/>
  <c r="AY183" i="26464"/>
  <c r="AZ183" i="26464"/>
  <c r="BA183" i="26464"/>
  <c r="BB183" i="26464"/>
  <c r="BC183" i="26464"/>
  <c r="BD183" i="26464"/>
  <c r="BE183" i="26464"/>
  <c r="BF183" i="26464"/>
  <c r="BO183" i="26464"/>
  <c r="BP183" i="26464"/>
  <c r="BQ183" i="26464"/>
  <c r="BR183" i="26464"/>
  <c r="BS183" i="26464"/>
  <c r="BT183" i="26464"/>
  <c r="BU183" i="26464"/>
  <c r="BV183" i="26464"/>
  <c r="BW183" i="26464"/>
  <c r="BX183" i="26464"/>
  <c r="BY183" i="26464"/>
  <c r="BZ183" i="26464"/>
  <c r="CA183" i="26464"/>
  <c r="CB183" i="26464"/>
  <c r="CC183" i="26464"/>
  <c r="CD183" i="26464"/>
  <c r="CE183" i="26464"/>
  <c r="CF183" i="26464"/>
  <c r="CG183" i="26464"/>
  <c r="CH183" i="26464"/>
  <c r="CI183" i="26464"/>
  <c r="CJ183" i="26464"/>
  <c r="CQ183" i="26464"/>
  <c r="CR183" i="26464"/>
  <c r="CS183" i="26464"/>
  <c r="CT183" i="26464"/>
  <c r="CU183" i="26464"/>
  <c r="CV183" i="26464"/>
  <c r="A184" i="26464"/>
  <c r="B184" i="26464"/>
  <c r="C184" i="26464"/>
  <c r="D184" i="26464"/>
  <c r="E184" i="26464"/>
  <c r="F184" i="26464"/>
  <c r="G184" i="26464"/>
  <c r="H184" i="26464"/>
  <c r="I184" i="26464"/>
  <c r="J184" i="26464"/>
  <c r="K184" i="26464"/>
  <c r="L184" i="26464"/>
  <c r="M184" i="26464"/>
  <c r="N184" i="26464"/>
  <c r="O184" i="26464"/>
  <c r="P184" i="26464"/>
  <c r="Q184" i="26464"/>
  <c r="R184" i="26464"/>
  <c r="S184" i="26464"/>
  <c r="T184" i="26464"/>
  <c r="U184" i="26464"/>
  <c r="V184" i="26464"/>
  <c r="W184" i="26464"/>
  <c r="X184" i="26464"/>
  <c r="Y184" i="26464"/>
  <c r="Z184" i="26464"/>
  <c r="AA184" i="26464"/>
  <c r="AB184" i="26464"/>
  <c r="AC184" i="26464"/>
  <c r="AD184" i="26464"/>
  <c r="AE184" i="26464"/>
  <c r="AF184" i="26464"/>
  <c r="AG184" i="26464"/>
  <c r="AH184" i="26464"/>
  <c r="AI184" i="26464"/>
  <c r="AJ184" i="26464"/>
  <c r="AK184" i="26464"/>
  <c r="AL184" i="26464"/>
  <c r="AM184" i="26464"/>
  <c r="AN184" i="26464"/>
  <c r="AO184" i="26464"/>
  <c r="AP184" i="26464"/>
  <c r="AQ184" i="26464"/>
  <c r="AR184" i="26464"/>
  <c r="AS184" i="26464"/>
  <c r="AT184" i="26464"/>
  <c r="AU184" i="26464"/>
  <c r="AV184" i="26464"/>
  <c r="AW184" i="26464"/>
  <c r="AX184" i="26464"/>
  <c r="AY184" i="26464"/>
  <c r="AZ184" i="26464"/>
  <c r="BA184" i="26464"/>
  <c r="BB184" i="26464"/>
  <c r="BC184" i="26464"/>
  <c r="BD184" i="26464"/>
  <c r="BE184" i="26464"/>
  <c r="BF184" i="26464"/>
  <c r="BO184" i="26464"/>
  <c r="BP184" i="26464"/>
  <c r="BQ184" i="26464"/>
  <c r="BR184" i="26464"/>
  <c r="BS184" i="26464"/>
  <c r="BT184" i="26464"/>
  <c r="BU184" i="26464"/>
  <c r="BV184" i="26464"/>
  <c r="BW184" i="26464"/>
  <c r="BX184" i="26464"/>
  <c r="BY184" i="26464"/>
  <c r="BZ184" i="26464"/>
  <c r="CA184" i="26464"/>
  <c r="CB184" i="26464"/>
  <c r="CC184" i="26464"/>
  <c r="CD184" i="26464"/>
  <c r="CE184" i="26464"/>
  <c r="CF184" i="26464"/>
  <c r="CG184" i="26464"/>
  <c r="CH184" i="26464"/>
  <c r="CI184" i="26464"/>
  <c r="CJ184" i="26464"/>
  <c r="CQ184" i="26464"/>
  <c r="CR184" i="26464"/>
  <c r="CS184" i="26464"/>
  <c r="CT184" i="26464"/>
  <c r="CU184" i="26464"/>
  <c r="CV184" i="26464"/>
  <c r="A185" i="26464"/>
  <c r="B185" i="26464"/>
  <c r="C185" i="26464"/>
  <c r="D185" i="26464"/>
  <c r="E185" i="26464"/>
  <c r="F185" i="26464"/>
  <c r="G185" i="26464"/>
  <c r="H185" i="26464"/>
  <c r="I185" i="26464"/>
  <c r="J185" i="26464"/>
  <c r="K185" i="26464"/>
  <c r="L185" i="26464"/>
  <c r="M185" i="26464"/>
  <c r="N185" i="26464"/>
  <c r="O185" i="26464"/>
  <c r="P185" i="26464"/>
  <c r="Q185" i="26464"/>
  <c r="R185" i="26464"/>
  <c r="S185" i="26464"/>
  <c r="T185" i="26464"/>
  <c r="U185" i="26464"/>
  <c r="V185" i="26464"/>
  <c r="W185" i="26464"/>
  <c r="X185" i="26464"/>
  <c r="Y185" i="26464"/>
  <c r="Z185" i="26464"/>
  <c r="AA185" i="26464"/>
  <c r="AB185" i="26464"/>
  <c r="AC185" i="26464"/>
  <c r="AD185" i="26464"/>
  <c r="AE185" i="26464"/>
  <c r="AF185" i="26464"/>
  <c r="AG185" i="26464"/>
  <c r="AH185" i="26464"/>
  <c r="AI185" i="26464"/>
  <c r="AJ185" i="26464"/>
  <c r="AK185" i="26464"/>
  <c r="AL185" i="26464"/>
  <c r="AM185" i="26464"/>
  <c r="AN185" i="26464"/>
  <c r="AO185" i="26464"/>
  <c r="AP185" i="26464"/>
  <c r="AQ185" i="26464"/>
  <c r="AR185" i="26464"/>
  <c r="AS185" i="26464"/>
  <c r="AT185" i="26464"/>
  <c r="AU185" i="26464"/>
  <c r="AV185" i="26464"/>
  <c r="AW185" i="26464"/>
  <c r="AX185" i="26464"/>
  <c r="AY185" i="26464"/>
  <c r="AZ185" i="26464"/>
  <c r="BA185" i="26464"/>
  <c r="BB185" i="26464"/>
  <c r="BC185" i="26464"/>
  <c r="BD185" i="26464"/>
  <c r="BE185" i="26464"/>
  <c r="BF185" i="26464"/>
  <c r="BO185" i="26464"/>
  <c r="BP185" i="26464"/>
  <c r="BQ185" i="26464"/>
  <c r="BR185" i="26464"/>
  <c r="BS185" i="26464"/>
  <c r="BT185" i="26464"/>
  <c r="BU185" i="26464"/>
  <c r="BV185" i="26464"/>
  <c r="BW185" i="26464"/>
  <c r="BX185" i="26464"/>
  <c r="BY185" i="26464"/>
  <c r="BZ185" i="26464"/>
  <c r="CA185" i="26464"/>
  <c r="CB185" i="26464"/>
  <c r="CC185" i="26464"/>
  <c r="CD185" i="26464"/>
  <c r="CE185" i="26464"/>
  <c r="CF185" i="26464"/>
  <c r="CG185" i="26464"/>
  <c r="CH185" i="26464"/>
  <c r="CI185" i="26464"/>
  <c r="CJ185" i="26464"/>
  <c r="CQ185" i="26464"/>
  <c r="CR185" i="26464"/>
  <c r="CS185" i="26464"/>
  <c r="CT185" i="26464"/>
  <c r="CU185" i="26464"/>
  <c r="CV185" i="26464"/>
  <c r="A186" i="26464"/>
  <c r="B186" i="26464"/>
  <c r="C186" i="26464"/>
  <c r="D186" i="26464"/>
  <c r="E186" i="26464"/>
  <c r="F186" i="26464"/>
  <c r="G186" i="26464"/>
  <c r="H186" i="26464"/>
  <c r="I186" i="26464"/>
  <c r="J186" i="26464"/>
  <c r="K186" i="26464"/>
  <c r="L186" i="26464"/>
  <c r="M186" i="26464"/>
  <c r="N186" i="26464"/>
  <c r="O186" i="26464"/>
  <c r="P186" i="26464"/>
  <c r="Q186" i="26464"/>
  <c r="R186" i="26464"/>
  <c r="S186" i="26464"/>
  <c r="T186" i="26464"/>
  <c r="U186" i="26464"/>
  <c r="V186" i="26464"/>
  <c r="W186" i="26464"/>
  <c r="X186" i="26464"/>
  <c r="Y186" i="26464"/>
  <c r="Z186" i="26464"/>
  <c r="AA186" i="26464"/>
  <c r="AB186" i="26464"/>
  <c r="AC186" i="26464"/>
  <c r="AD186" i="26464"/>
  <c r="AE186" i="26464"/>
  <c r="AF186" i="26464"/>
  <c r="AG186" i="26464"/>
  <c r="AH186" i="26464"/>
  <c r="AI186" i="26464"/>
  <c r="AJ186" i="26464"/>
  <c r="AK186" i="26464"/>
  <c r="AL186" i="26464"/>
  <c r="AM186" i="26464"/>
  <c r="AN186" i="26464"/>
  <c r="AO186" i="26464"/>
  <c r="AP186" i="26464"/>
  <c r="AQ186" i="26464"/>
  <c r="AR186" i="26464"/>
  <c r="AS186" i="26464"/>
  <c r="AT186" i="26464"/>
  <c r="AU186" i="26464"/>
  <c r="AV186" i="26464"/>
  <c r="AW186" i="26464"/>
  <c r="AX186" i="26464"/>
  <c r="AY186" i="26464"/>
  <c r="AZ186" i="26464"/>
  <c r="BA186" i="26464"/>
  <c r="BB186" i="26464"/>
  <c r="BC186" i="26464"/>
  <c r="BD186" i="26464"/>
  <c r="BE186" i="26464"/>
  <c r="BF186" i="26464"/>
  <c r="BO186" i="26464"/>
  <c r="BP186" i="26464"/>
  <c r="BQ186" i="26464"/>
  <c r="BR186" i="26464"/>
  <c r="BS186" i="26464"/>
  <c r="BT186" i="26464"/>
  <c r="BU186" i="26464"/>
  <c r="BV186" i="26464"/>
  <c r="BW186" i="26464"/>
  <c r="BX186" i="26464"/>
  <c r="BY186" i="26464"/>
  <c r="BZ186" i="26464"/>
  <c r="CA186" i="26464"/>
  <c r="CB186" i="26464"/>
  <c r="CC186" i="26464"/>
  <c r="CD186" i="26464"/>
  <c r="CE186" i="26464"/>
  <c r="CF186" i="26464"/>
  <c r="CG186" i="26464"/>
  <c r="CH186" i="26464"/>
  <c r="CI186" i="26464"/>
  <c r="CJ186" i="26464"/>
  <c r="CQ186" i="26464"/>
  <c r="CR186" i="26464"/>
  <c r="CS186" i="26464"/>
  <c r="CT186" i="26464"/>
  <c r="CU186" i="26464"/>
  <c r="CV186" i="26464"/>
  <c r="A187" i="26464"/>
  <c r="B187" i="26464"/>
  <c r="C187" i="26464"/>
  <c r="D187" i="26464"/>
  <c r="E187" i="26464"/>
  <c r="F187" i="26464"/>
  <c r="G187" i="26464"/>
  <c r="H187" i="26464"/>
  <c r="I187" i="26464"/>
  <c r="J187" i="26464"/>
  <c r="K187" i="26464"/>
  <c r="L187" i="26464"/>
  <c r="M187" i="26464"/>
  <c r="N187" i="26464"/>
  <c r="O187" i="26464"/>
  <c r="P187" i="26464"/>
  <c r="Q187" i="26464"/>
  <c r="R187" i="26464"/>
  <c r="S187" i="26464"/>
  <c r="T187" i="26464"/>
  <c r="U187" i="26464"/>
  <c r="V187" i="26464"/>
  <c r="W187" i="26464"/>
  <c r="X187" i="26464"/>
  <c r="Y187" i="26464"/>
  <c r="Z187" i="26464"/>
  <c r="AA187" i="26464"/>
  <c r="AB187" i="26464"/>
  <c r="AC187" i="26464"/>
  <c r="AD187" i="26464"/>
  <c r="AE187" i="26464"/>
  <c r="AF187" i="26464"/>
  <c r="AG187" i="26464"/>
  <c r="AH187" i="26464"/>
  <c r="AI187" i="26464"/>
  <c r="AJ187" i="26464"/>
  <c r="AK187" i="26464"/>
  <c r="AL187" i="26464"/>
  <c r="AM187" i="26464"/>
  <c r="AN187" i="26464"/>
  <c r="AO187" i="26464"/>
  <c r="AP187" i="26464"/>
  <c r="AQ187" i="26464"/>
  <c r="AR187" i="26464"/>
  <c r="AS187" i="26464"/>
  <c r="AT187" i="26464"/>
  <c r="AU187" i="26464"/>
  <c r="AV187" i="26464"/>
  <c r="AW187" i="26464"/>
  <c r="AX187" i="26464"/>
  <c r="AY187" i="26464"/>
  <c r="AZ187" i="26464"/>
  <c r="BA187" i="26464"/>
  <c r="BB187" i="26464"/>
  <c r="BC187" i="26464"/>
  <c r="BD187" i="26464"/>
  <c r="BE187" i="26464"/>
  <c r="BF187" i="26464"/>
  <c r="BO187" i="26464"/>
  <c r="BP187" i="26464"/>
  <c r="BQ187" i="26464"/>
  <c r="BR187" i="26464"/>
  <c r="BS187" i="26464"/>
  <c r="BT187" i="26464"/>
  <c r="BU187" i="26464"/>
  <c r="BV187" i="26464"/>
  <c r="BW187" i="26464"/>
  <c r="BX187" i="26464"/>
  <c r="BY187" i="26464"/>
  <c r="BZ187" i="26464"/>
  <c r="CA187" i="26464"/>
  <c r="CB187" i="26464"/>
  <c r="CC187" i="26464"/>
  <c r="CD187" i="26464"/>
  <c r="CE187" i="26464"/>
  <c r="CF187" i="26464"/>
  <c r="CG187" i="26464"/>
  <c r="CH187" i="26464"/>
  <c r="CI187" i="26464"/>
  <c r="CJ187" i="26464"/>
  <c r="CQ187" i="26464"/>
  <c r="CR187" i="26464"/>
  <c r="CS187" i="26464"/>
  <c r="CT187" i="26464"/>
  <c r="CU187" i="26464"/>
  <c r="CV187" i="26464"/>
  <c r="A188" i="26464"/>
  <c r="B188" i="26464"/>
  <c r="C188" i="26464"/>
  <c r="D188" i="26464"/>
  <c r="E188" i="26464"/>
  <c r="F188" i="26464"/>
  <c r="G188" i="26464"/>
  <c r="H188" i="26464"/>
  <c r="I188" i="26464"/>
  <c r="J188" i="26464"/>
  <c r="K188" i="26464"/>
  <c r="L188" i="26464"/>
  <c r="M188" i="26464"/>
  <c r="N188" i="26464"/>
  <c r="O188" i="26464"/>
  <c r="P188" i="26464"/>
  <c r="Q188" i="26464"/>
  <c r="R188" i="26464"/>
  <c r="S188" i="26464"/>
  <c r="T188" i="26464"/>
  <c r="U188" i="26464"/>
  <c r="V188" i="26464"/>
  <c r="W188" i="26464"/>
  <c r="X188" i="26464"/>
  <c r="Y188" i="26464"/>
  <c r="Z188" i="26464"/>
  <c r="AA188" i="26464"/>
  <c r="AB188" i="26464"/>
  <c r="AC188" i="26464"/>
  <c r="AD188" i="26464"/>
  <c r="AE188" i="26464"/>
  <c r="AF188" i="26464"/>
  <c r="AG188" i="26464"/>
  <c r="AH188" i="26464"/>
  <c r="AI188" i="26464"/>
  <c r="AJ188" i="26464"/>
  <c r="AK188" i="26464"/>
  <c r="AL188" i="26464"/>
  <c r="AM188" i="26464"/>
  <c r="AN188" i="26464"/>
  <c r="AO188" i="26464"/>
  <c r="AP188" i="26464"/>
  <c r="AQ188" i="26464"/>
  <c r="AR188" i="26464"/>
  <c r="AS188" i="26464"/>
  <c r="AT188" i="26464"/>
  <c r="AU188" i="26464"/>
  <c r="AV188" i="26464"/>
  <c r="AW188" i="26464"/>
  <c r="AX188" i="26464"/>
  <c r="AY188" i="26464"/>
  <c r="AZ188" i="26464"/>
  <c r="BA188" i="26464"/>
  <c r="BB188" i="26464"/>
  <c r="BC188" i="26464"/>
  <c r="BD188" i="26464"/>
  <c r="BE188" i="26464"/>
  <c r="BF188" i="26464"/>
  <c r="BO188" i="26464"/>
  <c r="BP188" i="26464"/>
  <c r="BQ188" i="26464"/>
  <c r="BR188" i="26464"/>
  <c r="BS188" i="26464"/>
  <c r="BT188" i="26464"/>
  <c r="BU188" i="26464"/>
  <c r="BV188" i="26464"/>
  <c r="BW188" i="26464"/>
  <c r="BX188" i="26464"/>
  <c r="BY188" i="26464"/>
  <c r="BZ188" i="26464"/>
  <c r="CA188" i="26464"/>
  <c r="CB188" i="26464"/>
  <c r="CC188" i="26464"/>
  <c r="CD188" i="26464"/>
  <c r="CE188" i="26464"/>
  <c r="CF188" i="26464"/>
  <c r="CG188" i="26464"/>
  <c r="CH188" i="26464"/>
  <c r="CI188" i="26464"/>
  <c r="CJ188" i="26464"/>
  <c r="CQ188" i="26464"/>
  <c r="CR188" i="26464"/>
  <c r="CS188" i="26464"/>
  <c r="CT188" i="26464"/>
  <c r="CU188" i="26464"/>
  <c r="CV188" i="26464"/>
  <c r="A189" i="26464"/>
  <c r="B189" i="26464"/>
  <c r="C189" i="26464"/>
  <c r="D189" i="26464"/>
  <c r="E189" i="26464"/>
  <c r="F189" i="26464"/>
  <c r="G189" i="26464"/>
  <c r="H189" i="26464"/>
  <c r="I189" i="26464"/>
  <c r="J189" i="26464"/>
  <c r="K189" i="26464"/>
  <c r="L189" i="26464"/>
  <c r="M189" i="26464"/>
  <c r="N189" i="26464"/>
  <c r="O189" i="26464"/>
  <c r="P189" i="26464"/>
  <c r="Q189" i="26464"/>
  <c r="R189" i="26464"/>
  <c r="S189" i="26464"/>
  <c r="T189" i="26464"/>
  <c r="U189" i="26464"/>
  <c r="V189" i="26464"/>
  <c r="W189" i="26464"/>
  <c r="X189" i="26464"/>
  <c r="Y189" i="26464"/>
  <c r="Z189" i="26464"/>
  <c r="AA189" i="26464"/>
  <c r="AB189" i="26464"/>
  <c r="AC189" i="26464"/>
  <c r="AD189" i="26464"/>
  <c r="AE189" i="26464"/>
  <c r="AF189" i="26464"/>
  <c r="AG189" i="26464"/>
  <c r="AH189" i="26464"/>
  <c r="AI189" i="26464"/>
  <c r="AJ189" i="26464"/>
  <c r="AK189" i="26464"/>
  <c r="AL189" i="26464"/>
  <c r="AM189" i="26464"/>
  <c r="AN189" i="26464"/>
  <c r="AO189" i="26464"/>
  <c r="AP189" i="26464"/>
  <c r="AQ189" i="26464"/>
  <c r="AR189" i="26464"/>
  <c r="AS189" i="26464"/>
  <c r="AT189" i="26464"/>
  <c r="AU189" i="26464"/>
  <c r="AV189" i="26464"/>
  <c r="AW189" i="26464"/>
  <c r="AX189" i="26464"/>
  <c r="AY189" i="26464"/>
  <c r="AZ189" i="26464"/>
  <c r="BA189" i="26464"/>
  <c r="BB189" i="26464"/>
  <c r="BC189" i="26464"/>
  <c r="BD189" i="26464"/>
  <c r="BE189" i="26464"/>
  <c r="BF189" i="26464"/>
  <c r="BO189" i="26464"/>
  <c r="BP189" i="26464"/>
  <c r="BQ189" i="26464"/>
  <c r="BR189" i="26464"/>
  <c r="BS189" i="26464"/>
  <c r="BT189" i="26464"/>
  <c r="BU189" i="26464"/>
  <c r="BV189" i="26464"/>
  <c r="BW189" i="26464"/>
  <c r="BX189" i="26464"/>
  <c r="BY189" i="26464"/>
  <c r="BZ189" i="26464"/>
  <c r="CA189" i="26464"/>
  <c r="CB189" i="26464"/>
  <c r="CC189" i="26464"/>
  <c r="CD189" i="26464"/>
  <c r="CE189" i="26464"/>
  <c r="CF189" i="26464"/>
  <c r="CG189" i="26464"/>
  <c r="CH189" i="26464"/>
  <c r="CI189" i="26464"/>
  <c r="CJ189" i="26464"/>
  <c r="CQ189" i="26464"/>
  <c r="CR189" i="26464"/>
  <c r="CS189" i="26464"/>
  <c r="CT189" i="26464"/>
  <c r="CU189" i="26464"/>
  <c r="CV189" i="26464"/>
  <c r="A190" i="26464"/>
  <c r="B190" i="26464"/>
  <c r="C190" i="26464"/>
  <c r="D190" i="26464"/>
  <c r="E190" i="26464"/>
  <c r="F190" i="26464"/>
  <c r="G190" i="26464"/>
  <c r="H190" i="26464"/>
  <c r="I190" i="26464"/>
  <c r="J190" i="26464"/>
  <c r="K190" i="26464"/>
  <c r="L190" i="26464"/>
  <c r="M190" i="26464"/>
  <c r="N190" i="26464"/>
  <c r="O190" i="26464"/>
  <c r="P190" i="26464"/>
  <c r="Q190" i="26464"/>
  <c r="R190" i="26464"/>
  <c r="S190" i="26464"/>
  <c r="T190" i="26464"/>
  <c r="U190" i="26464"/>
  <c r="V190" i="26464"/>
  <c r="W190" i="26464"/>
  <c r="X190" i="26464"/>
  <c r="Y190" i="26464"/>
  <c r="Z190" i="26464"/>
  <c r="AA190" i="26464"/>
  <c r="AB190" i="26464"/>
  <c r="AC190" i="26464"/>
  <c r="AD190" i="26464"/>
  <c r="AE190" i="26464"/>
  <c r="AF190" i="26464"/>
  <c r="AG190" i="26464"/>
  <c r="AH190" i="26464"/>
  <c r="AI190" i="26464"/>
  <c r="AJ190" i="26464"/>
  <c r="AK190" i="26464"/>
  <c r="AL190" i="26464"/>
  <c r="AM190" i="26464"/>
  <c r="AN190" i="26464"/>
  <c r="AO190" i="26464"/>
  <c r="AP190" i="26464"/>
  <c r="AQ190" i="26464"/>
  <c r="AR190" i="26464"/>
  <c r="AS190" i="26464"/>
  <c r="AT190" i="26464"/>
  <c r="AU190" i="26464"/>
  <c r="AV190" i="26464"/>
  <c r="AW190" i="26464"/>
  <c r="AX190" i="26464"/>
  <c r="AY190" i="26464"/>
  <c r="AZ190" i="26464"/>
  <c r="BA190" i="26464"/>
  <c r="BB190" i="26464"/>
  <c r="BC190" i="26464"/>
  <c r="BD190" i="26464"/>
  <c r="BE190" i="26464"/>
  <c r="BF190" i="26464"/>
  <c r="BO190" i="26464"/>
  <c r="BP190" i="26464"/>
  <c r="BQ190" i="26464"/>
  <c r="BR190" i="26464"/>
  <c r="BS190" i="26464"/>
  <c r="BT190" i="26464"/>
  <c r="BU190" i="26464"/>
  <c r="BV190" i="26464"/>
  <c r="BW190" i="26464"/>
  <c r="BX190" i="26464"/>
  <c r="BY190" i="26464"/>
  <c r="BZ190" i="26464"/>
  <c r="CA190" i="26464"/>
  <c r="CB190" i="26464"/>
  <c r="CC190" i="26464"/>
  <c r="CD190" i="26464"/>
  <c r="CE190" i="26464"/>
  <c r="CF190" i="26464"/>
  <c r="CG190" i="26464"/>
  <c r="CH190" i="26464"/>
  <c r="CI190" i="26464"/>
  <c r="CJ190" i="26464"/>
  <c r="CQ190" i="26464"/>
  <c r="CR190" i="26464"/>
  <c r="CS190" i="26464"/>
  <c r="CT190" i="26464"/>
  <c r="CU190" i="26464"/>
  <c r="CV190" i="26464"/>
  <c r="A191" i="26464"/>
  <c r="B191" i="26464"/>
  <c r="C191" i="26464"/>
  <c r="D191" i="26464"/>
  <c r="E191" i="26464"/>
  <c r="F191" i="26464"/>
  <c r="G191" i="26464"/>
  <c r="H191" i="26464"/>
  <c r="I191" i="26464"/>
  <c r="J191" i="26464"/>
  <c r="K191" i="26464"/>
  <c r="L191" i="26464"/>
  <c r="M191" i="26464"/>
  <c r="N191" i="26464"/>
  <c r="O191" i="26464"/>
  <c r="P191" i="26464"/>
  <c r="Q191" i="26464"/>
  <c r="R191" i="26464"/>
  <c r="S191" i="26464"/>
  <c r="T191" i="26464"/>
  <c r="U191" i="26464"/>
  <c r="V191" i="26464"/>
  <c r="W191" i="26464"/>
  <c r="X191" i="26464"/>
  <c r="Y191" i="26464"/>
  <c r="Z191" i="26464"/>
  <c r="AA191" i="26464"/>
  <c r="AB191" i="26464"/>
  <c r="AC191" i="26464"/>
  <c r="AD191" i="26464"/>
  <c r="AE191" i="26464"/>
  <c r="AF191" i="26464"/>
  <c r="AG191" i="26464"/>
  <c r="AH191" i="26464"/>
  <c r="AI191" i="26464"/>
  <c r="AJ191" i="26464"/>
  <c r="AK191" i="26464"/>
  <c r="AL191" i="26464"/>
  <c r="AM191" i="26464"/>
  <c r="AN191" i="26464"/>
  <c r="AO191" i="26464"/>
  <c r="AP191" i="26464"/>
  <c r="AQ191" i="26464"/>
  <c r="AR191" i="26464"/>
  <c r="AS191" i="26464"/>
  <c r="AT191" i="26464"/>
  <c r="AU191" i="26464"/>
  <c r="AV191" i="26464"/>
  <c r="AW191" i="26464"/>
  <c r="AX191" i="26464"/>
  <c r="AY191" i="26464"/>
  <c r="AZ191" i="26464"/>
  <c r="BA191" i="26464"/>
  <c r="BB191" i="26464"/>
  <c r="BC191" i="26464"/>
  <c r="BD191" i="26464"/>
  <c r="BE191" i="26464"/>
  <c r="BF191" i="26464"/>
  <c r="BO191" i="26464"/>
  <c r="BP191" i="26464"/>
  <c r="BQ191" i="26464"/>
  <c r="BR191" i="26464"/>
  <c r="BS191" i="26464"/>
  <c r="BT191" i="26464"/>
  <c r="BU191" i="26464"/>
  <c r="BV191" i="26464"/>
  <c r="BW191" i="26464"/>
  <c r="BX191" i="26464"/>
  <c r="BY191" i="26464"/>
  <c r="BZ191" i="26464"/>
  <c r="CA191" i="26464"/>
  <c r="CB191" i="26464"/>
  <c r="CC191" i="26464"/>
  <c r="CD191" i="26464"/>
  <c r="CE191" i="26464"/>
  <c r="CF191" i="26464"/>
  <c r="CG191" i="26464"/>
  <c r="CH191" i="26464"/>
  <c r="CI191" i="26464"/>
  <c r="CJ191" i="26464"/>
  <c r="CQ191" i="26464"/>
  <c r="CR191" i="26464"/>
  <c r="CS191" i="26464"/>
  <c r="CT191" i="26464"/>
  <c r="CU191" i="26464"/>
  <c r="CV191" i="26464"/>
  <c r="A192" i="26464"/>
  <c r="B192" i="26464"/>
  <c r="C192" i="26464"/>
  <c r="D192" i="26464"/>
  <c r="E192" i="26464"/>
  <c r="F192" i="26464"/>
  <c r="G192" i="26464"/>
  <c r="H192" i="26464"/>
  <c r="I192" i="26464"/>
  <c r="J192" i="26464"/>
  <c r="K192" i="26464"/>
  <c r="L192" i="26464"/>
  <c r="M192" i="26464"/>
  <c r="N192" i="26464"/>
  <c r="O192" i="26464"/>
  <c r="P192" i="26464"/>
  <c r="Q192" i="26464"/>
  <c r="R192" i="26464"/>
  <c r="S192" i="26464"/>
  <c r="T192" i="26464"/>
  <c r="U192" i="26464"/>
  <c r="V192" i="26464"/>
  <c r="W192" i="26464"/>
  <c r="X192" i="26464"/>
  <c r="Y192" i="26464"/>
  <c r="Z192" i="26464"/>
  <c r="AA192" i="26464"/>
  <c r="AB192" i="26464"/>
  <c r="AC192" i="26464"/>
  <c r="AD192" i="26464"/>
  <c r="AE192" i="26464"/>
  <c r="AF192" i="26464"/>
  <c r="AG192" i="26464"/>
  <c r="AH192" i="26464"/>
  <c r="AI192" i="26464"/>
  <c r="AJ192" i="26464"/>
  <c r="AK192" i="26464"/>
  <c r="AL192" i="26464"/>
  <c r="AM192" i="26464"/>
  <c r="AN192" i="26464"/>
  <c r="AO192" i="26464"/>
  <c r="AP192" i="26464"/>
  <c r="AQ192" i="26464"/>
  <c r="AR192" i="26464"/>
  <c r="AS192" i="26464"/>
  <c r="AT192" i="26464"/>
  <c r="AU192" i="26464"/>
  <c r="AV192" i="26464"/>
  <c r="AW192" i="26464"/>
  <c r="AX192" i="26464"/>
  <c r="AY192" i="26464"/>
  <c r="AZ192" i="26464"/>
  <c r="BA192" i="26464"/>
  <c r="BB192" i="26464"/>
  <c r="BC192" i="26464"/>
  <c r="BD192" i="26464"/>
  <c r="BE192" i="26464"/>
  <c r="BF192" i="26464"/>
  <c r="BO192" i="26464"/>
  <c r="BP192" i="26464"/>
  <c r="BQ192" i="26464"/>
  <c r="BR192" i="26464"/>
  <c r="BS192" i="26464"/>
  <c r="BT192" i="26464"/>
  <c r="BU192" i="26464"/>
  <c r="BV192" i="26464"/>
  <c r="BW192" i="26464"/>
  <c r="BX192" i="26464"/>
  <c r="BY192" i="26464"/>
  <c r="BZ192" i="26464"/>
  <c r="CA192" i="26464"/>
  <c r="CB192" i="26464"/>
  <c r="CC192" i="26464"/>
  <c r="CD192" i="26464"/>
  <c r="CE192" i="26464"/>
  <c r="CF192" i="26464"/>
  <c r="CG192" i="26464"/>
  <c r="CH192" i="26464"/>
  <c r="CI192" i="26464"/>
  <c r="CJ192" i="26464"/>
  <c r="CQ192" i="26464"/>
  <c r="CR192" i="26464"/>
  <c r="CS192" i="26464"/>
  <c r="CT192" i="26464"/>
  <c r="CU192" i="26464"/>
  <c r="CV192" i="26464"/>
  <c r="A193" i="26464"/>
  <c r="B193" i="26464"/>
  <c r="C193" i="26464"/>
  <c r="D193" i="26464"/>
  <c r="E193" i="26464"/>
  <c r="F193" i="26464"/>
  <c r="G193" i="26464"/>
  <c r="H193" i="26464"/>
  <c r="I193" i="26464"/>
  <c r="J193" i="26464"/>
  <c r="K193" i="26464"/>
  <c r="L193" i="26464"/>
  <c r="M193" i="26464"/>
  <c r="N193" i="26464"/>
  <c r="O193" i="26464"/>
  <c r="P193" i="26464"/>
  <c r="Q193" i="26464"/>
  <c r="R193" i="26464"/>
  <c r="S193" i="26464"/>
  <c r="T193" i="26464"/>
  <c r="U193" i="26464"/>
  <c r="V193" i="26464"/>
  <c r="W193" i="26464"/>
  <c r="X193" i="26464"/>
  <c r="Y193" i="26464"/>
  <c r="Z193" i="26464"/>
  <c r="AA193" i="26464"/>
  <c r="AB193" i="26464"/>
  <c r="AC193" i="26464"/>
  <c r="AD193" i="26464"/>
  <c r="AE193" i="26464"/>
  <c r="AF193" i="26464"/>
  <c r="AG193" i="26464"/>
  <c r="AH193" i="26464"/>
  <c r="AI193" i="26464"/>
  <c r="AJ193" i="26464"/>
  <c r="AK193" i="26464"/>
  <c r="AL193" i="26464"/>
  <c r="AM193" i="26464"/>
  <c r="AN193" i="26464"/>
  <c r="AO193" i="26464"/>
  <c r="AP193" i="26464"/>
  <c r="AQ193" i="26464"/>
  <c r="AR193" i="26464"/>
  <c r="AS193" i="26464"/>
  <c r="AT193" i="26464"/>
  <c r="AU193" i="26464"/>
  <c r="AV193" i="26464"/>
  <c r="AW193" i="26464"/>
  <c r="AX193" i="26464"/>
  <c r="AY193" i="26464"/>
  <c r="AZ193" i="26464"/>
  <c r="BA193" i="26464"/>
  <c r="BB193" i="26464"/>
  <c r="BC193" i="26464"/>
  <c r="BD193" i="26464"/>
  <c r="BE193" i="26464"/>
  <c r="BF193" i="26464"/>
  <c r="BO193" i="26464"/>
  <c r="BP193" i="26464"/>
  <c r="BQ193" i="26464"/>
  <c r="BR193" i="26464"/>
  <c r="BS193" i="26464"/>
  <c r="BT193" i="26464"/>
  <c r="BU193" i="26464"/>
  <c r="BV193" i="26464"/>
  <c r="BW193" i="26464"/>
  <c r="BX193" i="26464"/>
  <c r="BY193" i="26464"/>
  <c r="BZ193" i="26464"/>
  <c r="CA193" i="26464"/>
  <c r="CB193" i="26464"/>
  <c r="CC193" i="26464"/>
  <c r="CD193" i="26464"/>
  <c r="CE193" i="26464"/>
  <c r="CF193" i="26464"/>
  <c r="CG193" i="26464"/>
  <c r="CH193" i="26464"/>
  <c r="CI193" i="26464"/>
  <c r="CJ193" i="26464"/>
  <c r="CQ193" i="26464"/>
  <c r="CR193" i="26464"/>
  <c r="CS193" i="26464"/>
  <c r="CT193" i="26464"/>
  <c r="CU193" i="26464"/>
  <c r="CV193" i="26464"/>
  <c r="A194" i="26464"/>
  <c r="B194" i="26464"/>
  <c r="C194" i="26464"/>
  <c r="D194" i="26464"/>
  <c r="E194" i="26464"/>
  <c r="F194" i="26464"/>
  <c r="G194" i="26464"/>
  <c r="H194" i="26464"/>
  <c r="I194" i="26464"/>
  <c r="J194" i="26464"/>
  <c r="K194" i="26464"/>
  <c r="L194" i="26464"/>
  <c r="M194" i="26464"/>
  <c r="N194" i="26464"/>
  <c r="O194" i="26464"/>
  <c r="P194" i="26464"/>
  <c r="Q194" i="26464"/>
  <c r="R194" i="26464"/>
  <c r="S194" i="26464"/>
  <c r="T194" i="26464"/>
  <c r="U194" i="26464"/>
  <c r="V194" i="26464"/>
  <c r="W194" i="26464"/>
  <c r="X194" i="26464"/>
  <c r="Y194" i="26464"/>
  <c r="Z194" i="26464"/>
  <c r="AA194" i="26464"/>
  <c r="AB194" i="26464"/>
  <c r="AC194" i="26464"/>
  <c r="AD194" i="26464"/>
  <c r="AE194" i="26464"/>
  <c r="AF194" i="26464"/>
  <c r="AG194" i="26464"/>
  <c r="AH194" i="26464"/>
  <c r="AI194" i="26464"/>
  <c r="AJ194" i="26464"/>
  <c r="AK194" i="26464"/>
  <c r="AL194" i="26464"/>
  <c r="AM194" i="26464"/>
  <c r="AN194" i="26464"/>
  <c r="AO194" i="26464"/>
  <c r="AP194" i="26464"/>
  <c r="AQ194" i="26464"/>
  <c r="AR194" i="26464"/>
  <c r="AS194" i="26464"/>
  <c r="AT194" i="26464"/>
  <c r="AU194" i="26464"/>
  <c r="AV194" i="26464"/>
  <c r="AW194" i="26464"/>
  <c r="AX194" i="26464"/>
  <c r="AY194" i="26464"/>
  <c r="AZ194" i="26464"/>
  <c r="BA194" i="26464"/>
  <c r="BB194" i="26464"/>
  <c r="BC194" i="26464"/>
  <c r="BD194" i="26464"/>
  <c r="BE194" i="26464"/>
  <c r="BF194" i="26464"/>
  <c r="BO194" i="26464"/>
  <c r="BP194" i="26464"/>
  <c r="BQ194" i="26464"/>
  <c r="BR194" i="26464"/>
  <c r="BS194" i="26464"/>
  <c r="BT194" i="26464"/>
  <c r="BU194" i="26464"/>
  <c r="BV194" i="26464"/>
  <c r="BW194" i="26464"/>
  <c r="BX194" i="26464"/>
  <c r="BY194" i="26464"/>
  <c r="BZ194" i="26464"/>
  <c r="CA194" i="26464"/>
  <c r="CB194" i="26464"/>
  <c r="CC194" i="26464"/>
  <c r="CD194" i="26464"/>
  <c r="CE194" i="26464"/>
  <c r="CF194" i="26464"/>
  <c r="CG194" i="26464"/>
  <c r="CH194" i="26464"/>
  <c r="CI194" i="26464"/>
  <c r="CJ194" i="26464"/>
  <c r="CQ194" i="26464"/>
  <c r="CR194" i="26464"/>
  <c r="CS194" i="26464"/>
  <c r="CT194" i="26464"/>
  <c r="CU194" i="26464"/>
  <c r="CV194" i="26464"/>
  <c r="A195" i="26464"/>
  <c r="B195" i="26464"/>
  <c r="C195" i="26464"/>
  <c r="D195" i="26464"/>
  <c r="E195" i="26464"/>
  <c r="F195" i="26464"/>
  <c r="G195" i="26464"/>
  <c r="H195" i="26464"/>
  <c r="I195" i="26464"/>
  <c r="J195" i="26464"/>
  <c r="K195" i="26464"/>
  <c r="L195" i="26464"/>
  <c r="M195" i="26464"/>
  <c r="N195" i="26464"/>
  <c r="O195" i="26464"/>
  <c r="P195" i="26464"/>
  <c r="Q195" i="26464"/>
  <c r="R195" i="26464"/>
  <c r="S195" i="26464"/>
  <c r="T195" i="26464"/>
  <c r="U195" i="26464"/>
  <c r="V195" i="26464"/>
  <c r="W195" i="26464"/>
  <c r="X195" i="26464"/>
  <c r="Y195" i="26464"/>
  <c r="Z195" i="26464"/>
  <c r="AA195" i="26464"/>
  <c r="AB195" i="26464"/>
  <c r="AC195" i="26464"/>
  <c r="AD195" i="26464"/>
  <c r="AE195" i="26464"/>
  <c r="AF195" i="26464"/>
  <c r="AG195" i="26464"/>
  <c r="AH195" i="26464"/>
  <c r="AI195" i="26464"/>
  <c r="AJ195" i="26464"/>
  <c r="AK195" i="26464"/>
  <c r="AL195" i="26464"/>
  <c r="AM195" i="26464"/>
  <c r="AN195" i="26464"/>
  <c r="AO195" i="26464"/>
  <c r="AP195" i="26464"/>
  <c r="AQ195" i="26464"/>
  <c r="AR195" i="26464"/>
  <c r="AS195" i="26464"/>
  <c r="AT195" i="26464"/>
  <c r="AU195" i="26464"/>
  <c r="AV195" i="26464"/>
  <c r="AW195" i="26464"/>
  <c r="AX195" i="26464"/>
  <c r="AY195" i="26464"/>
  <c r="AZ195" i="26464"/>
  <c r="BA195" i="26464"/>
  <c r="BB195" i="26464"/>
  <c r="BC195" i="26464"/>
  <c r="BD195" i="26464"/>
  <c r="BE195" i="26464"/>
  <c r="BF195" i="26464"/>
  <c r="BO195" i="26464"/>
  <c r="BP195" i="26464"/>
  <c r="BQ195" i="26464"/>
  <c r="BR195" i="26464"/>
  <c r="BS195" i="26464"/>
  <c r="BT195" i="26464"/>
  <c r="BU195" i="26464"/>
  <c r="BV195" i="26464"/>
  <c r="BW195" i="26464"/>
  <c r="BX195" i="26464"/>
  <c r="BY195" i="26464"/>
  <c r="BZ195" i="26464"/>
  <c r="CA195" i="26464"/>
  <c r="CB195" i="26464"/>
  <c r="CC195" i="26464"/>
  <c r="CD195" i="26464"/>
  <c r="CE195" i="26464"/>
  <c r="CF195" i="26464"/>
  <c r="CG195" i="26464"/>
  <c r="CH195" i="26464"/>
  <c r="CI195" i="26464"/>
  <c r="CJ195" i="26464"/>
  <c r="CQ195" i="26464"/>
  <c r="CR195" i="26464"/>
  <c r="CS195" i="26464"/>
  <c r="CT195" i="26464"/>
  <c r="CU195" i="26464"/>
  <c r="CV195" i="26464"/>
  <c r="A196" i="26464"/>
  <c r="B196" i="26464"/>
  <c r="C196" i="26464"/>
  <c r="D196" i="26464"/>
  <c r="E196" i="26464"/>
  <c r="F196" i="26464"/>
  <c r="G196" i="26464"/>
  <c r="H196" i="26464"/>
  <c r="I196" i="26464"/>
  <c r="J196" i="26464"/>
  <c r="K196" i="26464"/>
  <c r="L196" i="26464"/>
  <c r="M196" i="26464"/>
  <c r="N196" i="26464"/>
  <c r="O196" i="26464"/>
  <c r="P196" i="26464"/>
  <c r="Q196" i="26464"/>
  <c r="R196" i="26464"/>
  <c r="S196" i="26464"/>
  <c r="T196" i="26464"/>
  <c r="U196" i="26464"/>
  <c r="V196" i="26464"/>
  <c r="W196" i="26464"/>
  <c r="X196" i="26464"/>
  <c r="Y196" i="26464"/>
  <c r="Z196" i="26464"/>
  <c r="AA196" i="26464"/>
  <c r="AB196" i="26464"/>
  <c r="AC196" i="26464"/>
  <c r="AD196" i="26464"/>
  <c r="AE196" i="26464"/>
  <c r="AF196" i="26464"/>
  <c r="AG196" i="26464"/>
  <c r="AH196" i="26464"/>
  <c r="AI196" i="26464"/>
  <c r="AJ196" i="26464"/>
  <c r="AK196" i="26464"/>
  <c r="AL196" i="26464"/>
  <c r="AM196" i="26464"/>
  <c r="AN196" i="26464"/>
  <c r="AO196" i="26464"/>
  <c r="AP196" i="26464"/>
  <c r="AQ196" i="26464"/>
  <c r="AR196" i="26464"/>
  <c r="AS196" i="26464"/>
  <c r="AT196" i="26464"/>
  <c r="AU196" i="26464"/>
  <c r="AV196" i="26464"/>
  <c r="AW196" i="26464"/>
  <c r="AX196" i="26464"/>
  <c r="AY196" i="26464"/>
  <c r="AZ196" i="26464"/>
  <c r="BA196" i="26464"/>
  <c r="BB196" i="26464"/>
  <c r="BC196" i="26464"/>
  <c r="BD196" i="26464"/>
  <c r="BE196" i="26464"/>
  <c r="BF196" i="26464"/>
  <c r="BO196" i="26464"/>
  <c r="BP196" i="26464"/>
  <c r="BQ196" i="26464"/>
  <c r="BR196" i="26464"/>
  <c r="BS196" i="26464"/>
  <c r="BT196" i="26464"/>
  <c r="BU196" i="26464"/>
  <c r="BV196" i="26464"/>
  <c r="BW196" i="26464"/>
  <c r="BX196" i="26464"/>
  <c r="BY196" i="26464"/>
  <c r="BZ196" i="26464"/>
  <c r="CA196" i="26464"/>
  <c r="CB196" i="26464"/>
  <c r="CC196" i="26464"/>
  <c r="CD196" i="26464"/>
  <c r="CE196" i="26464"/>
  <c r="CF196" i="26464"/>
  <c r="CG196" i="26464"/>
  <c r="CH196" i="26464"/>
  <c r="CI196" i="26464"/>
  <c r="CJ196" i="26464"/>
  <c r="CQ196" i="26464"/>
  <c r="CR196" i="26464"/>
  <c r="CS196" i="26464"/>
  <c r="CT196" i="26464"/>
  <c r="CU196" i="26464"/>
  <c r="CV196" i="26464"/>
  <c r="A197" i="26464"/>
  <c r="B197" i="26464"/>
  <c r="C197" i="26464"/>
  <c r="D197" i="26464"/>
  <c r="E197" i="26464"/>
  <c r="F197" i="26464"/>
  <c r="G197" i="26464"/>
  <c r="H197" i="26464"/>
  <c r="I197" i="26464"/>
  <c r="J197" i="26464"/>
  <c r="K197" i="26464"/>
  <c r="L197" i="26464"/>
  <c r="M197" i="26464"/>
  <c r="N197" i="26464"/>
  <c r="O197" i="26464"/>
  <c r="P197" i="26464"/>
  <c r="Q197" i="26464"/>
  <c r="R197" i="26464"/>
  <c r="S197" i="26464"/>
  <c r="T197" i="26464"/>
  <c r="U197" i="26464"/>
  <c r="V197" i="26464"/>
  <c r="W197" i="26464"/>
  <c r="X197" i="26464"/>
  <c r="Y197" i="26464"/>
  <c r="Z197" i="26464"/>
  <c r="AA197" i="26464"/>
  <c r="AB197" i="26464"/>
  <c r="AC197" i="26464"/>
  <c r="AD197" i="26464"/>
  <c r="AE197" i="26464"/>
  <c r="AF197" i="26464"/>
  <c r="AG197" i="26464"/>
  <c r="AH197" i="26464"/>
  <c r="AI197" i="26464"/>
  <c r="AJ197" i="26464"/>
  <c r="AK197" i="26464"/>
  <c r="AL197" i="26464"/>
  <c r="AM197" i="26464"/>
  <c r="AN197" i="26464"/>
  <c r="AO197" i="26464"/>
  <c r="AP197" i="26464"/>
  <c r="AQ197" i="26464"/>
  <c r="AR197" i="26464"/>
  <c r="AS197" i="26464"/>
  <c r="AT197" i="26464"/>
  <c r="AU197" i="26464"/>
  <c r="AV197" i="26464"/>
  <c r="AW197" i="26464"/>
  <c r="AX197" i="26464"/>
  <c r="AY197" i="26464"/>
  <c r="AZ197" i="26464"/>
  <c r="BA197" i="26464"/>
  <c r="BB197" i="26464"/>
  <c r="BC197" i="26464"/>
  <c r="BD197" i="26464"/>
  <c r="BE197" i="26464"/>
  <c r="BF197" i="26464"/>
  <c r="BO197" i="26464"/>
  <c r="BP197" i="26464"/>
  <c r="BQ197" i="26464"/>
  <c r="BR197" i="26464"/>
  <c r="BS197" i="26464"/>
  <c r="BT197" i="26464"/>
  <c r="BU197" i="26464"/>
  <c r="BV197" i="26464"/>
  <c r="BW197" i="26464"/>
  <c r="BX197" i="26464"/>
  <c r="BY197" i="26464"/>
  <c r="BZ197" i="26464"/>
  <c r="CA197" i="26464"/>
  <c r="CB197" i="26464"/>
  <c r="CC197" i="26464"/>
  <c r="CD197" i="26464"/>
  <c r="CE197" i="26464"/>
  <c r="CF197" i="26464"/>
  <c r="CG197" i="26464"/>
  <c r="CH197" i="26464"/>
  <c r="CI197" i="26464"/>
  <c r="CJ197" i="26464"/>
  <c r="CQ197" i="26464"/>
  <c r="CR197" i="26464"/>
  <c r="CS197" i="26464"/>
  <c r="CT197" i="26464"/>
  <c r="CU197" i="26464"/>
  <c r="CV197" i="26464"/>
  <c r="A198" i="26464"/>
  <c r="B198" i="26464"/>
  <c r="C198" i="26464"/>
  <c r="D198" i="26464"/>
  <c r="E198" i="26464"/>
  <c r="F198" i="26464"/>
  <c r="G198" i="26464"/>
  <c r="H198" i="26464"/>
  <c r="I198" i="26464"/>
  <c r="J198" i="26464"/>
  <c r="K198" i="26464"/>
  <c r="L198" i="26464"/>
  <c r="M198" i="26464"/>
  <c r="N198" i="26464"/>
  <c r="O198" i="26464"/>
  <c r="P198" i="26464"/>
  <c r="Q198" i="26464"/>
  <c r="R198" i="26464"/>
  <c r="S198" i="26464"/>
  <c r="T198" i="26464"/>
  <c r="U198" i="26464"/>
  <c r="V198" i="26464"/>
  <c r="W198" i="26464"/>
  <c r="X198" i="26464"/>
  <c r="Y198" i="26464"/>
  <c r="Z198" i="26464"/>
  <c r="AA198" i="26464"/>
  <c r="AB198" i="26464"/>
  <c r="AC198" i="26464"/>
  <c r="AD198" i="26464"/>
  <c r="AE198" i="26464"/>
  <c r="AF198" i="26464"/>
  <c r="AG198" i="26464"/>
  <c r="AH198" i="26464"/>
  <c r="AI198" i="26464"/>
  <c r="AJ198" i="26464"/>
  <c r="AK198" i="26464"/>
  <c r="AL198" i="26464"/>
  <c r="AM198" i="26464"/>
  <c r="AN198" i="26464"/>
  <c r="AO198" i="26464"/>
  <c r="AP198" i="26464"/>
  <c r="AQ198" i="26464"/>
  <c r="AR198" i="26464"/>
  <c r="AS198" i="26464"/>
  <c r="AT198" i="26464"/>
  <c r="AU198" i="26464"/>
  <c r="AV198" i="26464"/>
  <c r="AW198" i="26464"/>
  <c r="AX198" i="26464"/>
  <c r="AY198" i="26464"/>
  <c r="AZ198" i="26464"/>
  <c r="BA198" i="26464"/>
  <c r="BB198" i="26464"/>
  <c r="BC198" i="26464"/>
  <c r="BD198" i="26464"/>
  <c r="BE198" i="26464"/>
  <c r="BF198" i="26464"/>
  <c r="BO198" i="26464"/>
  <c r="BP198" i="26464"/>
  <c r="BQ198" i="26464"/>
  <c r="BR198" i="26464"/>
  <c r="BS198" i="26464"/>
  <c r="BT198" i="26464"/>
  <c r="BU198" i="26464"/>
  <c r="BV198" i="26464"/>
  <c r="BW198" i="26464"/>
  <c r="BX198" i="26464"/>
  <c r="BY198" i="26464"/>
  <c r="BZ198" i="26464"/>
  <c r="CA198" i="26464"/>
  <c r="CB198" i="26464"/>
  <c r="CC198" i="26464"/>
  <c r="CD198" i="26464"/>
  <c r="CE198" i="26464"/>
  <c r="CF198" i="26464"/>
  <c r="CG198" i="26464"/>
  <c r="CH198" i="26464"/>
  <c r="CI198" i="26464"/>
  <c r="CJ198" i="26464"/>
  <c r="CQ198" i="26464"/>
  <c r="CR198" i="26464"/>
  <c r="CS198" i="26464"/>
  <c r="CT198" i="26464"/>
  <c r="CU198" i="26464"/>
  <c r="CV198" i="26464"/>
  <c r="A199" i="26464"/>
  <c r="B199" i="26464"/>
  <c r="C199" i="26464"/>
  <c r="D199" i="26464"/>
  <c r="E199" i="26464"/>
  <c r="F199" i="26464"/>
  <c r="G199" i="26464"/>
  <c r="H199" i="26464"/>
  <c r="I199" i="26464"/>
  <c r="J199" i="26464"/>
  <c r="K199" i="26464"/>
  <c r="L199" i="26464"/>
  <c r="M199" i="26464"/>
  <c r="N199" i="26464"/>
  <c r="O199" i="26464"/>
  <c r="P199" i="26464"/>
  <c r="Q199" i="26464"/>
  <c r="R199" i="26464"/>
  <c r="S199" i="26464"/>
  <c r="T199" i="26464"/>
  <c r="U199" i="26464"/>
  <c r="V199" i="26464"/>
  <c r="W199" i="26464"/>
  <c r="X199" i="26464"/>
  <c r="Y199" i="26464"/>
  <c r="Z199" i="26464"/>
  <c r="AA199" i="26464"/>
  <c r="AB199" i="26464"/>
  <c r="AC199" i="26464"/>
  <c r="AD199" i="26464"/>
  <c r="AE199" i="26464"/>
  <c r="AF199" i="26464"/>
  <c r="AG199" i="26464"/>
  <c r="AH199" i="26464"/>
  <c r="AI199" i="26464"/>
  <c r="AJ199" i="26464"/>
  <c r="AK199" i="26464"/>
  <c r="AL199" i="26464"/>
  <c r="AM199" i="26464"/>
  <c r="AN199" i="26464"/>
  <c r="AO199" i="26464"/>
  <c r="AP199" i="26464"/>
  <c r="AQ199" i="26464"/>
  <c r="AR199" i="26464"/>
  <c r="AS199" i="26464"/>
  <c r="AT199" i="26464"/>
  <c r="AU199" i="26464"/>
  <c r="AV199" i="26464"/>
  <c r="AW199" i="26464"/>
  <c r="AX199" i="26464"/>
  <c r="AY199" i="26464"/>
  <c r="AZ199" i="26464"/>
  <c r="BA199" i="26464"/>
  <c r="BB199" i="26464"/>
  <c r="BC199" i="26464"/>
  <c r="BD199" i="26464"/>
  <c r="BE199" i="26464"/>
  <c r="BF199" i="26464"/>
  <c r="BO199" i="26464"/>
  <c r="BP199" i="26464"/>
  <c r="BQ199" i="26464"/>
  <c r="BR199" i="26464"/>
  <c r="BS199" i="26464"/>
  <c r="BT199" i="26464"/>
  <c r="BU199" i="26464"/>
  <c r="BV199" i="26464"/>
  <c r="BW199" i="26464"/>
  <c r="BX199" i="26464"/>
  <c r="BY199" i="26464"/>
  <c r="BZ199" i="26464"/>
  <c r="CA199" i="26464"/>
  <c r="CB199" i="26464"/>
  <c r="CC199" i="26464"/>
  <c r="CD199" i="26464"/>
  <c r="CE199" i="26464"/>
  <c r="CF199" i="26464"/>
  <c r="CG199" i="26464"/>
  <c r="CH199" i="26464"/>
  <c r="CI199" i="26464"/>
  <c r="CJ199" i="26464"/>
  <c r="CQ199" i="26464"/>
  <c r="CR199" i="26464"/>
  <c r="CS199" i="26464"/>
  <c r="CT199" i="26464"/>
  <c r="CU199" i="26464"/>
  <c r="CV199" i="26464"/>
  <c r="A200" i="26464"/>
  <c r="B200" i="26464"/>
  <c r="C200" i="26464"/>
  <c r="D200" i="26464"/>
  <c r="E200" i="26464"/>
  <c r="F200" i="26464"/>
  <c r="G200" i="26464"/>
  <c r="H200" i="26464"/>
  <c r="I200" i="26464"/>
  <c r="J200" i="26464"/>
  <c r="K200" i="26464"/>
  <c r="L200" i="26464"/>
  <c r="M200" i="26464"/>
  <c r="N200" i="26464"/>
  <c r="O200" i="26464"/>
  <c r="P200" i="26464"/>
  <c r="Q200" i="26464"/>
  <c r="R200" i="26464"/>
  <c r="S200" i="26464"/>
  <c r="T200" i="26464"/>
  <c r="U200" i="26464"/>
  <c r="V200" i="26464"/>
  <c r="W200" i="26464"/>
  <c r="X200" i="26464"/>
  <c r="Y200" i="26464"/>
  <c r="Z200" i="26464"/>
  <c r="AA200" i="26464"/>
  <c r="AB200" i="26464"/>
  <c r="AC200" i="26464"/>
  <c r="AD200" i="26464"/>
  <c r="AE200" i="26464"/>
  <c r="AF200" i="26464"/>
  <c r="AG200" i="26464"/>
  <c r="AH200" i="26464"/>
  <c r="AI200" i="26464"/>
  <c r="AJ200" i="26464"/>
  <c r="AK200" i="26464"/>
  <c r="AL200" i="26464"/>
  <c r="AM200" i="26464"/>
  <c r="AN200" i="26464"/>
  <c r="AO200" i="26464"/>
  <c r="AP200" i="26464"/>
  <c r="AQ200" i="26464"/>
  <c r="AR200" i="26464"/>
  <c r="AS200" i="26464"/>
  <c r="AT200" i="26464"/>
  <c r="AU200" i="26464"/>
  <c r="AV200" i="26464"/>
  <c r="AW200" i="26464"/>
  <c r="AX200" i="26464"/>
  <c r="AY200" i="26464"/>
  <c r="AZ200" i="26464"/>
  <c r="BA200" i="26464"/>
  <c r="BB200" i="26464"/>
  <c r="BC200" i="26464"/>
  <c r="BD200" i="26464"/>
  <c r="BE200" i="26464"/>
  <c r="BF200" i="26464"/>
  <c r="BO200" i="26464"/>
  <c r="BP200" i="26464"/>
  <c r="BQ200" i="26464"/>
  <c r="BR200" i="26464"/>
  <c r="BS200" i="26464"/>
  <c r="BT200" i="26464"/>
  <c r="BU200" i="26464"/>
  <c r="BV200" i="26464"/>
  <c r="BW200" i="26464"/>
  <c r="BX200" i="26464"/>
  <c r="BY200" i="26464"/>
  <c r="BZ200" i="26464"/>
  <c r="CA200" i="26464"/>
  <c r="CB200" i="26464"/>
  <c r="CC200" i="26464"/>
  <c r="CD200" i="26464"/>
  <c r="CE200" i="26464"/>
  <c r="CF200" i="26464"/>
  <c r="CG200" i="26464"/>
  <c r="CH200" i="26464"/>
  <c r="CI200" i="26464"/>
  <c r="CJ200" i="26464"/>
  <c r="CQ200" i="26464"/>
  <c r="CR200" i="26464"/>
  <c r="CS200" i="26464"/>
  <c r="CT200" i="26464"/>
  <c r="CU200" i="26464"/>
  <c r="CV200" i="26464"/>
  <c r="A201" i="26464"/>
  <c r="B201" i="26464"/>
  <c r="C201" i="26464"/>
  <c r="D201" i="26464"/>
  <c r="E201" i="26464"/>
  <c r="F201" i="26464"/>
  <c r="G201" i="26464"/>
  <c r="H201" i="26464"/>
  <c r="I201" i="26464"/>
  <c r="J201" i="26464"/>
  <c r="K201" i="26464"/>
  <c r="L201" i="26464"/>
  <c r="M201" i="26464"/>
  <c r="N201" i="26464"/>
  <c r="O201" i="26464"/>
  <c r="P201" i="26464"/>
  <c r="Q201" i="26464"/>
  <c r="R201" i="26464"/>
  <c r="S201" i="26464"/>
  <c r="T201" i="26464"/>
  <c r="U201" i="26464"/>
  <c r="V201" i="26464"/>
  <c r="W201" i="26464"/>
  <c r="X201" i="26464"/>
  <c r="Y201" i="26464"/>
  <c r="Z201" i="26464"/>
  <c r="AA201" i="26464"/>
  <c r="AB201" i="26464"/>
  <c r="AC201" i="26464"/>
  <c r="AD201" i="26464"/>
  <c r="AE201" i="26464"/>
  <c r="AF201" i="26464"/>
  <c r="AG201" i="26464"/>
  <c r="AH201" i="26464"/>
  <c r="AI201" i="26464"/>
  <c r="AJ201" i="26464"/>
  <c r="AK201" i="26464"/>
  <c r="AL201" i="26464"/>
  <c r="AM201" i="26464"/>
  <c r="AN201" i="26464"/>
  <c r="AO201" i="26464"/>
  <c r="AP201" i="26464"/>
  <c r="AQ201" i="26464"/>
  <c r="AR201" i="26464"/>
  <c r="AS201" i="26464"/>
  <c r="AT201" i="26464"/>
  <c r="AU201" i="26464"/>
  <c r="AV201" i="26464"/>
  <c r="AW201" i="26464"/>
  <c r="AX201" i="26464"/>
  <c r="AY201" i="26464"/>
  <c r="AZ201" i="26464"/>
  <c r="BA201" i="26464"/>
  <c r="BB201" i="26464"/>
  <c r="BC201" i="26464"/>
  <c r="BD201" i="26464"/>
  <c r="BE201" i="26464"/>
  <c r="BF201" i="26464"/>
  <c r="BO201" i="26464"/>
  <c r="BP201" i="26464"/>
  <c r="BQ201" i="26464"/>
  <c r="BR201" i="26464"/>
  <c r="BS201" i="26464"/>
  <c r="BT201" i="26464"/>
  <c r="BU201" i="26464"/>
  <c r="BV201" i="26464"/>
  <c r="BW201" i="26464"/>
  <c r="BX201" i="26464"/>
  <c r="BY201" i="26464"/>
  <c r="BZ201" i="26464"/>
  <c r="CA201" i="26464"/>
  <c r="CB201" i="26464"/>
  <c r="CC201" i="26464"/>
  <c r="CD201" i="26464"/>
  <c r="CE201" i="26464"/>
  <c r="CF201" i="26464"/>
  <c r="CG201" i="26464"/>
  <c r="CH201" i="26464"/>
  <c r="CI201" i="26464"/>
  <c r="CJ201" i="26464"/>
  <c r="CQ201" i="26464"/>
  <c r="CR201" i="26464"/>
  <c r="CS201" i="26464"/>
  <c r="CT201" i="26464"/>
  <c r="CU201" i="26464"/>
  <c r="CV201" i="26464"/>
  <c r="A202" i="26464"/>
  <c r="B202" i="26464"/>
  <c r="C202" i="26464"/>
  <c r="D202" i="26464"/>
  <c r="E202" i="26464"/>
  <c r="F202" i="26464"/>
  <c r="G202" i="26464"/>
  <c r="H202" i="26464"/>
  <c r="I202" i="26464"/>
  <c r="J202" i="26464"/>
  <c r="K202" i="26464"/>
  <c r="L202" i="26464"/>
  <c r="M202" i="26464"/>
  <c r="N202" i="26464"/>
  <c r="O202" i="26464"/>
  <c r="P202" i="26464"/>
  <c r="Q202" i="26464"/>
  <c r="R202" i="26464"/>
  <c r="S202" i="26464"/>
  <c r="T202" i="26464"/>
  <c r="U202" i="26464"/>
  <c r="V202" i="26464"/>
  <c r="W202" i="26464"/>
  <c r="X202" i="26464"/>
  <c r="Y202" i="26464"/>
  <c r="Z202" i="26464"/>
  <c r="AA202" i="26464"/>
  <c r="AB202" i="26464"/>
  <c r="AC202" i="26464"/>
  <c r="AD202" i="26464"/>
  <c r="AE202" i="26464"/>
  <c r="AF202" i="26464"/>
  <c r="AG202" i="26464"/>
  <c r="AH202" i="26464"/>
  <c r="AI202" i="26464"/>
  <c r="AJ202" i="26464"/>
  <c r="AK202" i="26464"/>
  <c r="AL202" i="26464"/>
  <c r="AM202" i="26464"/>
  <c r="AN202" i="26464"/>
  <c r="AO202" i="26464"/>
  <c r="AP202" i="26464"/>
  <c r="AQ202" i="26464"/>
  <c r="AR202" i="26464"/>
  <c r="AS202" i="26464"/>
  <c r="AT202" i="26464"/>
  <c r="AU202" i="26464"/>
  <c r="AV202" i="26464"/>
  <c r="AW202" i="26464"/>
  <c r="AX202" i="26464"/>
  <c r="AY202" i="26464"/>
  <c r="AZ202" i="26464"/>
  <c r="BA202" i="26464"/>
  <c r="BB202" i="26464"/>
  <c r="BC202" i="26464"/>
  <c r="BD202" i="26464"/>
  <c r="BE202" i="26464"/>
  <c r="BF202" i="26464"/>
  <c r="BO202" i="26464"/>
  <c r="BP202" i="26464"/>
  <c r="BQ202" i="26464"/>
  <c r="BR202" i="26464"/>
  <c r="BS202" i="26464"/>
  <c r="BT202" i="26464"/>
  <c r="BU202" i="26464"/>
  <c r="BV202" i="26464"/>
  <c r="BW202" i="26464"/>
  <c r="BX202" i="26464"/>
  <c r="BY202" i="26464"/>
  <c r="BZ202" i="26464"/>
  <c r="CA202" i="26464"/>
  <c r="CB202" i="26464"/>
  <c r="CC202" i="26464"/>
  <c r="CD202" i="26464"/>
  <c r="CE202" i="26464"/>
  <c r="CF202" i="26464"/>
  <c r="CG202" i="26464"/>
  <c r="CH202" i="26464"/>
  <c r="CI202" i="26464"/>
  <c r="CJ202" i="26464"/>
  <c r="CQ202" i="26464"/>
  <c r="CR202" i="26464"/>
  <c r="CS202" i="26464"/>
  <c r="CT202" i="26464"/>
  <c r="CU202" i="26464"/>
  <c r="CV202" i="26464"/>
  <c r="A203" i="26464"/>
  <c r="B203" i="26464"/>
  <c r="C203" i="26464"/>
  <c r="D203" i="26464"/>
  <c r="E203" i="26464"/>
  <c r="F203" i="26464"/>
  <c r="G203" i="26464"/>
  <c r="H203" i="26464"/>
  <c r="I203" i="26464"/>
  <c r="J203" i="26464"/>
  <c r="K203" i="26464"/>
  <c r="L203" i="26464"/>
  <c r="M203" i="26464"/>
  <c r="N203" i="26464"/>
  <c r="O203" i="26464"/>
  <c r="P203" i="26464"/>
  <c r="Q203" i="26464"/>
  <c r="R203" i="26464"/>
  <c r="S203" i="26464"/>
  <c r="T203" i="26464"/>
  <c r="U203" i="26464"/>
  <c r="V203" i="26464"/>
  <c r="W203" i="26464"/>
  <c r="X203" i="26464"/>
  <c r="Y203" i="26464"/>
  <c r="Z203" i="26464"/>
  <c r="AA203" i="26464"/>
  <c r="AB203" i="26464"/>
  <c r="AC203" i="26464"/>
  <c r="AD203" i="26464"/>
  <c r="AE203" i="26464"/>
  <c r="AF203" i="26464"/>
  <c r="AG203" i="26464"/>
  <c r="AH203" i="26464"/>
  <c r="AI203" i="26464"/>
  <c r="AJ203" i="26464"/>
  <c r="AK203" i="26464"/>
  <c r="AL203" i="26464"/>
  <c r="AM203" i="26464"/>
  <c r="AN203" i="26464"/>
  <c r="AO203" i="26464"/>
  <c r="AP203" i="26464"/>
  <c r="AQ203" i="26464"/>
  <c r="AR203" i="26464"/>
  <c r="AS203" i="26464"/>
  <c r="AT203" i="26464"/>
  <c r="AU203" i="26464"/>
  <c r="AV203" i="26464"/>
  <c r="AW203" i="26464"/>
  <c r="AX203" i="26464"/>
  <c r="AY203" i="26464"/>
  <c r="AZ203" i="26464"/>
  <c r="BA203" i="26464"/>
  <c r="BB203" i="26464"/>
  <c r="BC203" i="26464"/>
  <c r="BD203" i="26464"/>
  <c r="BE203" i="26464"/>
  <c r="BF203" i="26464"/>
  <c r="BO203" i="26464"/>
  <c r="BP203" i="26464"/>
  <c r="BQ203" i="26464"/>
  <c r="BR203" i="26464"/>
  <c r="BS203" i="26464"/>
  <c r="BT203" i="26464"/>
  <c r="BU203" i="26464"/>
  <c r="BV203" i="26464"/>
  <c r="BW203" i="26464"/>
  <c r="BX203" i="26464"/>
  <c r="BY203" i="26464"/>
  <c r="BZ203" i="26464"/>
  <c r="CA203" i="26464"/>
  <c r="CB203" i="26464"/>
  <c r="CC203" i="26464"/>
  <c r="CD203" i="26464"/>
  <c r="CE203" i="26464"/>
  <c r="CF203" i="26464"/>
  <c r="CG203" i="26464"/>
  <c r="CH203" i="26464"/>
  <c r="CI203" i="26464"/>
  <c r="CJ203" i="26464"/>
  <c r="CQ203" i="26464"/>
  <c r="CR203" i="26464"/>
  <c r="CS203" i="26464"/>
  <c r="CT203" i="26464"/>
  <c r="CU203" i="26464"/>
  <c r="CV203" i="26464"/>
  <c r="A204" i="26464"/>
  <c r="B204" i="26464"/>
  <c r="C204" i="26464"/>
  <c r="D204" i="26464"/>
  <c r="E204" i="26464"/>
  <c r="F204" i="26464"/>
  <c r="G204" i="26464"/>
  <c r="H204" i="26464"/>
  <c r="I204" i="26464"/>
  <c r="J204" i="26464"/>
  <c r="K204" i="26464"/>
  <c r="L204" i="26464"/>
  <c r="M204" i="26464"/>
  <c r="N204" i="26464"/>
  <c r="O204" i="26464"/>
  <c r="P204" i="26464"/>
  <c r="Q204" i="26464"/>
  <c r="R204" i="26464"/>
  <c r="S204" i="26464"/>
  <c r="T204" i="26464"/>
  <c r="U204" i="26464"/>
  <c r="V204" i="26464"/>
  <c r="W204" i="26464"/>
  <c r="X204" i="26464"/>
  <c r="Y204" i="26464"/>
  <c r="Z204" i="26464"/>
  <c r="AA204" i="26464"/>
  <c r="AB204" i="26464"/>
  <c r="AC204" i="26464"/>
  <c r="AD204" i="26464"/>
  <c r="AE204" i="26464"/>
  <c r="AF204" i="26464"/>
  <c r="AG204" i="26464"/>
  <c r="AH204" i="26464"/>
  <c r="AI204" i="26464"/>
  <c r="AJ204" i="26464"/>
  <c r="AK204" i="26464"/>
  <c r="AL204" i="26464"/>
  <c r="AM204" i="26464"/>
  <c r="AN204" i="26464"/>
  <c r="AO204" i="26464"/>
  <c r="AP204" i="26464"/>
  <c r="AQ204" i="26464"/>
  <c r="AR204" i="26464"/>
  <c r="AS204" i="26464"/>
  <c r="AT204" i="26464"/>
  <c r="AU204" i="26464"/>
  <c r="AV204" i="26464"/>
  <c r="AW204" i="26464"/>
  <c r="AX204" i="26464"/>
  <c r="AY204" i="26464"/>
  <c r="AZ204" i="26464"/>
  <c r="BA204" i="26464"/>
  <c r="BB204" i="26464"/>
  <c r="BC204" i="26464"/>
  <c r="BD204" i="26464"/>
  <c r="BE204" i="26464"/>
  <c r="BF204" i="26464"/>
  <c r="BO204" i="26464"/>
  <c r="BP204" i="26464"/>
  <c r="BQ204" i="26464"/>
  <c r="BR204" i="26464"/>
  <c r="BS204" i="26464"/>
  <c r="BT204" i="26464"/>
  <c r="BU204" i="26464"/>
  <c r="BV204" i="26464"/>
  <c r="BW204" i="26464"/>
  <c r="BX204" i="26464"/>
  <c r="BY204" i="26464"/>
  <c r="BZ204" i="26464"/>
  <c r="CA204" i="26464"/>
  <c r="CB204" i="26464"/>
  <c r="CC204" i="26464"/>
  <c r="CD204" i="26464"/>
  <c r="CE204" i="26464"/>
  <c r="CF204" i="26464"/>
  <c r="CG204" i="26464"/>
  <c r="CH204" i="26464"/>
  <c r="CI204" i="26464"/>
  <c r="CJ204" i="26464"/>
  <c r="CQ204" i="26464"/>
  <c r="CR204" i="26464"/>
  <c r="CS204" i="26464"/>
  <c r="CT204" i="26464"/>
  <c r="CU204" i="26464"/>
  <c r="CV204" i="26464"/>
  <c r="A205" i="26464"/>
  <c r="B205" i="26464"/>
  <c r="C205" i="26464"/>
  <c r="D205" i="26464"/>
  <c r="E205" i="26464"/>
  <c r="F205" i="26464"/>
  <c r="G205" i="26464"/>
  <c r="H205" i="26464"/>
  <c r="I205" i="26464"/>
  <c r="J205" i="26464"/>
  <c r="K205" i="26464"/>
  <c r="L205" i="26464"/>
  <c r="M205" i="26464"/>
  <c r="N205" i="26464"/>
  <c r="O205" i="26464"/>
  <c r="P205" i="26464"/>
  <c r="Q205" i="26464"/>
  <c r="R205" i="26464"/>
  <c r="S205" i="26464"/>
  <c r="T205" i="26464"/>
  <c r="U205" i="26464"/>
  <c r="V205" i="26464"/>
  <c r="W205" i="26464"/>
  <c r="X205" i="26464"/>
  <c r="Y205" i="26464"/>
  <c r="Z205" i="26464"/>
  <c r="AA205" i="26464"/>
  <c r="AB205" i="26464"/>
  <c r="AC205" i="26464"/>
  <c r="AD205" i="26464"/>
  <c r="AE205" i="26464"/>
  <c r="AF205" i="26464"/>
  <c r="AG205" i="26464"/>
  <c r="AH205" i="26464"/>
  <c r="AI205" i="26464"/>
  <c r="AJ205" i="26464"/>
  <c r="AK205" i="26464"/>
  <c r="AL205" i="26464"/>
  <c r="AM205" i="26464"/>
  <c r="AN205" i="26464"/>
  <c r="AO205" i="26464"/>
  <c r="AP205" i="26464"/>
  <c r="AQ205" i="26464"/>
  <c r="AR205" i="26464"/>
  <c r="AS205" i="26464"/>
  <c r="AT205" i="26464"/>
  <c r="AU205" i="26464"/>
  <c r="AV205" i="26464"/>
  <c r="AW205" i="26464"/>
  <c r="AX205" i="26464"/>
  <c r="AY205" i="26464"/>
  <c r="AZ205" i="26464"/>
  <c r="BA205" i="26464"/>
  <c r="BB205" i="26464"/>
  <c r="BC205" i="26464"/>
  <c r="BD205" i="26464"/>
  <c r="BE205" i="26464"/>
  <c r="BF205" i="26464"/>
  <c r="BO205" i="26464"/>
  <c r="BP205" i="26464"/>
  <c r="BQ205" i="26464"/>
  <c r="BR205" i="26464"/>
  <c r="BS205" i="26464"/>
  <c r="BT205" i="26464"/>
  <c r="BU205" i="26464"/>
  <c r="BV205" i="26464"/>
  <c r="BW205" i="26464"/>
  <c r="BX205" i="26464"/>
  <c r="BY205" i="26464"/>
  <c r="BZ205" i="26464"/>
  <c r="CA205" i="26464"/>
  <c r="CB205" i="26464"/>
  <c r="CC205" i="26464"/>
  <c r="CD205" i="26464"/>
  <c r="CE205" i="26464"/>
  <c r="CF205" i="26464"/>
  <c r="CG205" i="26464"/>
  <c r="CH205" i="26464"/>
  <c r="CI205" i="26464"/>
  <c r="CJ205" i="26464"/>
  <c r="CQ205" i="26464"/>
  <c r="CR205" i="26464"/>
  <c r="CS205" i="26464"/>
  <c r="CT205" i="26464"/>
  <c r="CU205" i="26464"/>
  <c r="CV205" i="26464"/>
  <c r="A206" i="26464"/>
  <c r="B206" i="26464"/>
  <c r="C206" i="26464"/>
  <c r="D206" i="26464"/>
  <c r="E206" i="26464"/>
  <c r="F206" i="26464"/>
  <c r="G206" i="26464"/>
  <c r="H206" i="26464"/>
  <c r="I206" i="26464"/>
  <c r="J206" i="26464"/>
  <c r="K206" i="26464"/>
  <c r="L206" i="26464"/>
  <c r="M206" i="26464"/>
  <c r="N206" i="26464"/>
  <c r="O206" i="26464"/>
  <c r="P206" i="26464"/>
  <c r="Q206" i="26464"/>
  <c r="R206" i="26464"/>
  <c r="S206" i="26464"/>
  <c r="T206" i="26464"/>
  <c r="U206" i="26464"/>
  <c r="V206" i="26464"/>
  <c r="W206" i="26464"/>
  <c r="X206" i="26464"/>
  <c r="Y206" i="26464"/>
  <c r="Z206" i="26464"/>
  <c r="AA206" i="26464"/>
  <c r="AB206" i="26464"/>
  <c r="AC206" i="26464"/>
  <c r="AD206" i="26464"/>
  <c r="AE206" i="26464"/>
  <c r="AF206" i="26464"/>
  <c r="AG206" i="26464"/>
  <c r="AH206" i="26464"/>
  <c r="AI206" i="26464"/>
  <c r="AJ206" i="26464"/>
  <c r="AK206" i="26464"/>
  <c r="AL206" i="26464"/>
  <c r="AM206" i="26464"/>
  <c r="AN206" i="26464"/>
  <c r="AO206" i="26464"/>
  <c r="AP206" i="26464"/>
  <c r="AQ206" i="26464"/>
  <c r="AR206" i="26464"/>
  <c r="AS206" i="26464"/>
  <c r="AT206" i="26464"/>
  <c r="AU206" i="26464"/>
  <c r="AV206" i="26464"/>
  <c r="AW206" i="26464"/>
  <c r="AX206" i="26464"/>
  <c r="AY206" i="26464"/>
  <c r="AZ206" i="26464"/>
  <c r="BA206" i="26464"/>
  <c r="BB206" i="26464"/>
  <c r="BC206" i="26464"/>
  <c r="BD206" i="26464"/>
  <c r="BE206" i="26464"/>
  <c r="BF206" i="26464"/>
  <c r="BO206" i="26464"/>
  <c r="BP206" i="26464"/>
  <c r="BQ206" i="26464"/>
  <c r="BR206" i="26464"/>
  <c r="BS206" i="26464"/>
  <c r="BT206" i="26464"/>
  <c r="BU206" i="26464"/>
  <c r="BV206" i="26464"/>
  <c r="BW206" i="26464"/>
  <c r="BX206" i="26464"/>
  <c r="BY206" i="26464"/>
  <c r="BZ206" i="26464"/>
  <c r="CA206" i="26464"/>
  <c r="CB206" i="26464"/>
  <c r="CC206" i="26464"/>
  <c r="CD206" i="26464"/>
  <c r="CE206" i="26464"/>
  <c r="CF206" i="26464"/>
  <c r="CG206" i="26464"/>
  <c r="CH206" i="26464"/>
  <c r="CI206" i="26464"/>
  <c r="CJ206" i="26464"/>
  <c r="CQ206" i="26464"/>
  <c r="CR206" i="26464"/>
  <c r="CS206" i="26464"/>
  <c r="CT206" i="26464"/>
  <c r="CU206" i="26464"/>
  <c r="CV206" i="26464"/>
  <c r="A207" i="26464"/>
  <c r="B207" i="26464"/>
  <c r="C207" i="26464"/>
  <c r="D207" i="26464"/>
  <c r="E207" i="26464"/>
  <c r="F207" i="26464"/>
  <c r="G207" i="26464"/>
  <c r="H207" i="26464"/>
  <c r="I207" i="26464"/>
  <c r="J207" i="26464"/>
  <c r="K207" i="26464"/>
  <c r="L207" i="26464"/>
  <c r="M207" i="26464"/>
  <c r="N207" i="26464"/>
  <c r="O207" i="26464"/>
  <c r="P207" i="26464"/>
  <c r="Q207" i="26464"/>
  <c r="R207" i="26464"/>
  <c r="S207" i="26464"/>
  <c r="T207" i="26464"/>
  <c r="U207" i="26464"/>
  <c r="V207" i="26464"/>
  <c r="W207" i="26464"/>
  <c r="X207" i="26464"/>
  <c r="Y207" i="26464"/>
  <c r="Z207" i="26464"/>
  <c r="AA207" i="26464"/>
  <c r="AB207" i="26464"/>
  <c r="AC207" i="26464"/>
  <c r="AD207" i="26464"/>
  <c r="AE207" i="26464"/>
  <c r="AF207" i="26464"/>
  <c r="AG207" i="26464"/>
  <c r="AH207" i="26464"/>
  <c r="AI207" i="26464"/>
  <c r="AJ207" i="26464"/>
  <c r="AK207" i="26464"/>
  <c r="AL207" i="26464"/>
  <c r="AM207" i="26464"/>
  <c r="AN207" i="26464"/>
  <c r="AO207" i="26464"/>
  <c r="AP207" i="26464"/>
  <c r="AQ207" i="26464"/>
  <c r="AR207" i="26464"/>
  <c r="AS207" i="26464"/>
  <c r="AT207" i="26464"/>
  <c r="AU207" i="26464"/>
  <c r="AV207" i="26464"/>
  <c r="AW207" i="26464"/>
  <c r="AX207" i="26464"/>
  <c r="AY207" i="26464"/>
  <c r="AZ207" i="26464"/>
  <c r="BA207" i="26464"/>
  <c r="BB207" i="26464"/>
  <c r="BC207" i="26464"/>
  <c r="BD207" i="26464"/>
  <c r="BE207" i="26464"/>
  <c r="BF207" i="26464"/>
  <c r="BO207" i="26464"/>
  <c r="BP207" i="26464"/>
  <c r="BQ207" i="26464"/>
  <c r="BR207" i="26464"/>
  <c r="BS207" i="26464"/>
  <c r="BT207" i="26464"/>
  <c r="BU207" i="26464"/>
  <c r="BV207" i="26464"/>
  <c r="BW207" i="26464"/>
  <c r="BX207" i="26464"/>
  <c r="BY207" i="26464"/>
  <c r="BZ207" i="26464"/>
  <c r="CA207" i="26464"/>
  <c r="CB207" i="26464"/>
  <c r="CC207" i="26464"/>
  <c r="CD207" i="26464"/>
  <c r="CE207" i="26464"/>
  <c r="CF207" i="26464"/>
  <c r="CG207" i="26464"/>
  <c r="CH207" i="26464"/>
  <c r="CI207" i="26464"/>
  <c r="CJ207" i="26464"/>
  <c r="CQ207" i="26464"/>
  <c r="CR207" i="26464"/>
  <c r="CS207" i="26464"/>
  <c r="CT207" i="26464"/>
  <c r="CU207" i="26464"/>
  <c r="CV207" i="26464"/>
  <c r="A208" i="26464"/>
  <c r="B208" i="26464"/>
  <c r="C208" i="26464"/>
  <c r="D208" i="26464"/>
  <c r="E208" i="26464"/>
  <c r="F208" i="26464"/>
  <c r="G208" i="26464"/>
  <c r="H208" i="26464"/>
  <c r="I208" i="26464"/>
  <c r="J208" i="26464"/>
  <c r="K208" i="26464"/>
  <c r="L208" i="26464"/>
  <c r="M208" i="26464"/>
  <c r="N208" i="26464"/>
  <c r="O208" i="26464"/>
  <c r="P208" i="26464"/>
  <c r="Q208" i="26464"/>
  <c r="R208" i="26464"/>
  <c r="S208" i="26464"/>
  <c r="T208" i="26464"/>
  <c r="U208" i="26464"/>
  <c r="V208" i="26464"/>
  <c r="W208" i="26464"/>
  <c r="X208" i="26464"/>
  <c r="Y208" i="26464"/>
  <c r="Z208" i="26464"/>
  <c r="AA208" i="26464"/>
  <c r="AB208" i="26464"/>
  <c r="AC208" i="26464"/>
  <c r="AD208" i="26464"/>
  <c r="AE208" i="26464"/>
  <c r="AF208" i="26464"/>
  <c r="AG208" i="26464"/>
  <c r="AH208" i="26464"/>
  <c r="AI208" i="26464"/>
  <c r="AJ208" i="26464"/>
  <c r="AK208" i="26464"/>
  <c r="AL208" i="26464"/>
  <c r="AM208" i="26464"/>
  <c r="AN208" i="26464"/>
  <c r="AO208" i="26464"/>
  <c r="AP208" i="26464"/>
  <c r="AQ208" i="26464"/>
  <c r="AR208" i="26464"/>
  <c r="AS208" i="26464"/>
  <c r="AT208" i="26464"/>
  <c r="AU208" i="26464"/>
  <c r="AV208" i="26464"/>
  <c r="AW208" i="26464"/>
  <c r="AX208" i="26464"/>
  <c r="AY208" i="26464"/>
  <c r="AZ208" i="26464"/>
  <c r="BA208" i="26464"/>
  <c r="BB208" i="26464"/>
  <c r="BC208" i="26464"/>
  <c r="BD208" i="26464"/>
  <c r="BE208" i="26464"/>
  <c r="BF208" i="26464"/>
  <c r="BO208" i="26464"/>
  <c r="BP208" i="26464"/>
  <c r="BQ208" i="26464"/>
  <c r="BR208" i="26464"/>
  <c r="BS208" i="26464"/>
  <c r="BT208" i="26464"/>
  <c r="BU208" i="26464"/>
  <c r="BV208" i="26464"/>
  <c r="BW208" i="26464"/>
  <c r="BX208" i="26464"/>
  <c r="BY208" i="26464"/>
  <c r="BZ208" i="26464"/>
  <c r="CA208" i="26464"/>
  <c r="CB208" i="26464"/>
  <c r="CC208" i="26464"/>
  <c r="CD208" i="26464"/>
  <c r="CE208" i="26464"/>
  <c r="CF208" i="26464"/>
  <c r="CG208" i="26464"/>
  <c r="CH208" i="26464"/>
  <c r="CI208" i="26464"/>
  <c r="CJ208" i="26464"/>
  <c r="CQ208" i="26464"/>
  <c r="CR208" i="26464"/>
  <c r="CS208" i="26464"/>
  <c r="CT208" i="26464"/>
  <c r="CU208" i="26464"/>
  <c r="CV208" i="26464"/>
  <c r="A209" i="26464"/>
  <c r="B209" i="26464"/>
  <c r="C209" i="26464"/>
  <c r="D209" i="26464"/>
  <c r="E209" i="26464"/>
  <c r="F209" i="26464"/>
  <c r="G209" i="26464"/>
  <c r="H209" i="26464"/>
  <c r="I209" i="26464"/>
  <c r="J209" i="26464"/>
  <c r="K209" i="26464"/>
  <c r="L209" i="26464"/>
  <c r="M209" i="26464"/>
  <c r="N209" i="26464"/>
  <c r="O209" i="26464"/>
  <c r="P209" i="26464"/>
  <c r="Q209" i="26464"/>
  <c r="R209" i="26464"/>
  <c r="S209" i="26464"/>
  <c r="T209" i="26464"/>
  <c r="U209" i="26464"/>
  <c r="V209" i="26464"/>
  <c r="W209" i="26464"/>
  <c r="X209" i="26464"/>
  <c r="Y209" i="26464"/>
  <c r="Z209" i="26464"/>
  <c r="AA209" i="26464"/>
  <c r="AB209" i="26464"/>
  <c r="AC209" i="26464"/>
  <c r="AD209" i="26464"/>
  <c r="AE209" i="26464"/>
  <c r="AF209" i="26464"/>
  <c r="AG209" i="26464"/>
  <c r="AH209" i="26464"/>
  <c r="AI209" i="26464"/>
  <c r="AJ209" i="26464"/>
  <c r="AK209" i="26464"/>
  <c r="AL209" i="26464"/>
  <c r="AM209" i="26464"/>
  <c r="AN209" i="26464"/>
  <c r="AO209" i="26464"/>
  <c r="AP209" i="26464"/>
  <c r="AQ209" i="26464"/>
  <c r="AR209" i="26464"/>
  <c r="AS209" i="26464"/>
  <c r="AT209" i="26464"/>
  <c r="AU209" i="26464"/>
  <c r="AV209" i="26464"/>
  <c r="AW209" i="26464"/>
  <c r="AX209" i="26464"/>
  <c r="AY209" i="26464"/>
  <c r="AZ209" i="26464"/>
  <c r="BA209" i="26464"/>
  <c r="BB209" i="26464"/>
  <c r="BC209" i="26464"/>
  <c r="BD209" i="26464"/>
  <c r="BE209" i="26464"/>
  <c r="BF209" i="26464"/>
  <c r="BO209" i="26464"/>
  <c r="BP209" i="26464"/>
  <c r="BQ209" i="26464"/>
  <c r="BR209" i="26464"/>
  <c r="BS209" i="26464"/>
  <c r="BT209" i="26464"/>
  <c r="BU209" i="26464"/>
  <c r="BV209" i="26464"/>
  <c r="BW209" i="26464"/>
  <c r="BX209" i="26464"/>
  <c r="BY209" i="26464"/>
  <c r="BZ209" i="26464"/>
  <c r="CA209" i="26464"/>
  <c r="CB209" i="26464"/>
  <c r="CC209" i="26464"/>
  <c r="CD209" i="26464"/>
  <c r="CE209" i="26464"/>
  <c r="CF209" i="26464"/>
  <c r="CG209" i="26464"/>
  <c r="CH209" i="26464"/>
  <c r="CI209" i="26464"/>
  <c r="CJ209" i="26464"/>
  <c r="CQ209" i="26464"/>
  <c r="CR209" i="26464"/>
  <c r="CS209" i="26464"/>
  <c r="CT209" i="26464"/>
  <c r="CU209" i="26464"/>
  <c r="CV209" i="26464"/>
  <c r="A210" i="26464"/>
  <c r="B210" i="26464"/>
  <c r="C210" i="26464"/>
  <c r="D210" i="26464"/>
  <c r="E210" i="26464"/>
  <c r="F210" i="26464"/>
  <c r="G210" i="26464"/>
  <c r="H210" i="26464"/>
  <c r="I210" i="26464"/>
  <c r="J210" i="26464"/>
  <c r="K210" i="26464"/>
  <c r="L210" i="26464"/>
  <c r="M210" i="26464"/>
  <c r="N210" i="26464"/>
  <c r="O210" i="26464"/>
  <c r="P210" i="26464"/>
  <c r="Q210" i="26464"/>
  <c r="R210" i="26464"/>
  <c r="S210" i="26464"/>
  <c r="T210" i="26464"/>
  <c r="U210" i="26464"/>
  <c r="V210" i="26464"/>
  <c r="W210" i="26464"/>
  <c r="X210" i="26464"/>
  <c r="Y210" i="26464"/>
  <c r="Z210" i="26464"/>
  <c r="AA210" i="26464"/>
  <c r="AB210" i="26464"/>
  <c r="AC210" i="26464"/>
  <c r="AD210" i="26464"/>
  <c r="AE210" i="26464"/>
  <c r="AF210" i="26464"/>
  <c r="AG210" i="26464"/>
  <c r="AH210" i="26464"/>
  <c r="AI210" i="26464"/>
  <c r="AJ210" i="26464"/>
  <c r="AK210" i="26464"/>
  <c r="AL210" i="26464"/>
  <c r="AM210" i="26464"/>
  <c r="AN210" i="26464"/>
  <c r="AO210" i="26464"/>
  <c r="AP210" i="26464"/>
  <c r="AQ210" i="26464"/>
  <c r="AR210" i="26464"/>
  <c r="AS210" i="26464"/>
  <c r="AT210" i="26464"/>
  <c r="AU210" i="26464"/>
  <c r="AV210" i="26464"/>
  <c r="AW210" i="26464"/>
  <c r="AX210" i="26464"/>
  <c r="AY210" i="26464"/>
  <c r="AZ210" i="26464"/>
  <c r="BA210" i="26464"/>
  <c r="BB210" i="26464"/>
  <c r="BC210" i="26464"/>
  <c r="BD210" i="26464"/>
  <c r="BE210" i="26464"/>
  <c r="BF210" i="26464"/>
  <c r="BO210" i="26464"/>
  <c r="BP210" i="26464"/>
  <c r="BQ210" i="26464"/>
  <c r="BR210" i="26464"/>
  <c r="BS210" i="26464"/>
  <c r="BT210" i="26464"/>
  <c r="BU210" i="26464"/>
  <c r="BV210" i="26464"/>
  <c r="BW210" i="26464"/>
  <c r="BX210" i="26464"/>
  <c r="BY210" i="26464"/>
  <c r="BZ210" i="26464"/>
  <c r="CA210" i="26464"/>
  <c r="CB210" i="26464"/>
  <c r="CC210" i="26464"/>
  <c r="CD210" i="26464"/>
  <c r="CE210" i="26464"/>
  <c r="CF210" i="26464"/>
  <c r="CG210" i="26464"/>
  <c r="CH210" i="26464"/>
  <c r="CI210" i="26464"/>
  <c r="CJ210" i="26464"/>
  <c r="CQ210" i="26464"/>
  <c r="CR210" i="26464"/>
  <c r="CS210" i="26464"/>
  <c r="CT210" i="26464"/>
  <c r="CU210" i="26464"/>
  <c r="CV210" i="26464"/>
  <c r="A211" i="26464"/>
  <c r="B211" i="26464"/>
  <c r="C211" i="26464"/>
  <c r="D211" i="26464"/>
  <c r="E211" i="26464"/>
  <c r="F211" i="26464"/>
  <c r="G211" i="26464"/>
  <c r="H211" i="26464"/>
  <c r="I211" i="26464"/>
  <c r="J211" i="26464"/>
  <c r="K211" i="26464"/>
  <c r="L211" i="26464"/>
  <c r="M211" i="26464"/>
  <c r="N211" i="26464"/>
  <c r="O211" i="26464"/>
  <c r="P211" i="26464"/>
  <c r="Q211" i="26464"/>
  <c r="R211" i="26464"/>
  <c r="S211" i="26464"/>
  <c r="T211" i="26464"/>
  <c r="U211" i="26464"/>
  <c r="V211" i="26464"/>
  <c r="W211" i="26464"/>
  <c r="X211" i="26464"/>
  <c r="Y211" i="26464"/>
  <c r="Z211" i="26464"/>
  <c r="AA211" i="26464"/>
  <c r="AB211" i="26464"/>
  <c r="AC211" i="26464"/>
  <c r="AD211" i="26464"/>
  <c r="AE211" i="26464"/>
  <c r="AF211" i="26464"/>
  <c r="AG211" i="26464"/>
  <c r="AH211" i="26464"/>
  <c r="AI211" i="26464"/>
  <c r="AJ211" i="26464"/>
  <c r="AK211" i="26464"/>
  <c r="AL211" i="26464"/>
  <c r="AM211" i="26464"/>
  <c r="AN211" i="26464"/>
  <c r="AO211" i="26464"/>
  <c r="AP211" i="26464"/>
  <c r="AQ211" i="26464"/>
  <c r="AR211" i="26464"/>
  <c r="AS211" i="26464"/>
  <c r="AT211" i="26464"/>
  <c r="AU211" i="26464"/>
  <c r="AV211" i="26464"/>
  <c r="AW211" i="26464"/>
  <c r="AX211" i="26464"/>
  <c r="AY211" i="26464"/>
  <c r="AZ211" i="26464"/>
  <c r="BA211" i="26464"/>
  <c r="BB211" i="26464"/>
  <c r="BC211" i="26464"/>
  <c r="BD211" i="26464"/>
  <c r="BE211" i="26464"/>
  <c r="BF211" i="26464"/>
  <c r="BO211" i="26464"/>
  <c r="BP211" i="26464"/>
  <c r="BQ211" i="26464"/>
  <c r="BR211" i="26464"/>
  <c r="BS211" i="26464"/>
  <c r="BT211" i="26464"/>
  <c r="BU211" i="26464"/>
  <c r="BV211" i="26464"/>
  <c r="BW211" i="26464"/>
  <c r="BX211" i="26464"/>
  <c r="BY211" i="26464"/>
  <c r="BZ211" i="26464"/>
  <c r="CA211" i="26464"/>
  <c r="CB211" i="26464"/>
  <c r="CC211" i="26464"/>
  <c r="CD211" i="26464"/>
  <c r="CE211" i="26464"/>
  <c r="CF211" i="26464"/>
  <c r="CG211" i="26464"/>
  <c r="CH211" i="26464"/>
  <c r="CI211" i="26464"/>
  <c r="CJ211" i="26464"/>
  <c r="CQ211" i="26464"/>
  <c r="CR211" i="26464"/>
  <c r="CS211" i="26464"/>
  <c r="CT211" i="26464"/>
  <c r="CU211" i="26464"/>
  <c r="CV211" i="26464"/>
  <c r="A212" i="26464"/>
  <c r="B212" i="26464"/>
  <c r="C212" i="26464"/>
  <c r="D212" i="26464"/>
  <c r="E212" i="26464"/>
  <c r="F212" i="26464"/>
  <c r="G212" i="26464"/>
  <c r="H212" i="26464"/>
  <c r="I212" i="26464"/>
  <c r="J212" i="26464"/>
  <c r="K212" i="26464"/>
  <c r="L212" i="26464"/>
  <c r="M212" i="26464"/>
  <c r="N212" i="26464"/>
  <c r="O212" i="26464"/>
  <c r="P212" i="26464"/>
  <c r="Q212" i="26464"/>
  <c r="R212" i="26464"/>
  <c r="S212" i="26464"/>
  <c r="T212" i="26464"/>
  <c r="U212" i="26464"/>
  <c r="V212" i="26464"/>
  <c r="W212" i="26464"/>
  <c r="X212" i="26464"/>
  <c r="Y212" i="26464"/>
  <c r="Z212" i="26464"/>
  <c r="AA212" i="26464"/>
  <c r="AB212" i="26464"/>
  <c r="AC212" i="26464"/>
  <c r="AD212" i="26464"/>
  <c r="AE212" i="26464"/>
  <c r="AF212" i="26464"/>
  <c r="AG212" i="26464"/>
  <c r="AH212" i="26464"/>
  <c r="AI212" i="26464"/>
  <c r="AJ212" i="26464"/>
  <c r="AK212" i="26464"/>
  <c r="AL212" i="26464"/>
  <c r="AM212" i="26464"/>
  <c r="AN212" i="26464"/>
  <c r="AO212" i="26464"/>
  <c r="AP212" i="26464"/>
  <c r="AQ212" i="26464"/>
  <c r="AR212" i="26464"/>
  <c r="AS212" i="26464"/>
  <c r="AT212" i="26464"/>
  <c r="AU212" i="26464"/>
  <c r="AV212" i="26464"/>
  <c r="AW212" i="26464"/>
  <c r="AX212" i="26464"/>
  <c r="AY212" i="26464"/>
  <c r="AZ212" i="26464"/>
  <c r="BA212" i="26464"/>
  <c r="BB212" i="26464"/>
  <c r="BC212" i="26464"/>
  <c r="BD212" i="26464"/>
  <c r="BE212" i="26464"/>
  <c r="BF212" i="26464"/>
  <c r="BO212" i="26464"/>
  <c r="BP212" i="26464"/>
  <c r="BQ212" i="26464"/>
  <c r="BR212" i="26464"/>
  <c r="BS212" i="26464"/>
  <c r="BT212" i="26464"/>
  <c r="BU212" i="26464"/>
  <c r="BV212" i="26464"/>
  <c r="BW212" i="26464"/>
  <c r="BX212" i="26464"/>
  <c r="BY212" i="26464"/>
  <c r="BZ212" i="26464"/>
  <c r="CA212" i="26464"/>
  <c r="CB212" i="26464"/>
  <c r="CC212" i="26464"/>
  <c r="CD212" i="26464"/>
  <c r="CE212" i="26464"/>
  <c r="CF212" i="26464"/>
  <c r="CG212" i="26464"/>
  <c r="CH212" i="26464"/>
  <c r="CI212" i="26464"/>
  <c r="CJ212" i="26464"/>
  <c r="CQ212" i="26464"/>
  <c r="CR212" i="26464"/>
  <c r="CS212" i="26464"/>
  <c r="CT212" i="26464"/>
  <c r="CU212" i="26464"/>
  <c r="CV212" i="26464"/>
  <c r="A213" i="26464"/>
  <c r="B213" i="26464"/>
  <c r="C213" i="26464"/>
  <c r="D213" i="26464"/>
  <c r="E213" i="26464"/>
  <c r="F213" i="26464"/>
  <c r="G213" i="26464"/>
  <c r="H213" i="26464"/>
  <c r="I213" i="26464"/>
  <c r="J213" i="26464"/>
  <c r="K213" i="26464"/>
  <c r="L213" i="26464"/>
  <c r="M213" i="26464"/>
  <c r="N213" i="26464"/>
  <c r="O213" i="26464"/>
  <c r="P213" i="26464"/>
  <c r="Q213" i="26464"/>
  <c r="R213" i="26464"/>
  <c r="S213" i="26464"/>
  <c r="T213" i="26464"/>
  <c r="U213" i="26464"/>
  <c r="V213" i="26464"/>
  <c r="W213" i="26464"/>
  <c r="X213" i="26464"/>
  <c r="Y213" i="26464"/>
  <c r="Z213" i="26464"/>
  <c r="AA213" i="26464"/>
  <c r="AB213" i="26464"/>
  <c r="AC213" i="26464"/>
  <c r="AD213" i="26464"/>
  <c r="AE213" i="26464"/>
  <c r="AF213" i="26464"/>
  <c r="AG213" i="26464"/>
  <c r="AH213" i="26464"/>
  <c r="AI213" i="26464"/>
  <c r="AJ213" i="26464"/>
  <c r="AK213" i="26464"/>
  <c r="AL213" i="26464"/>
  <c r="AM213" i="26464"/>
  <c r="AN213" i="26464"/>
  <c r="AO213" i="26464"/>
  <c r="AP213" i="26464"/>
  <c r="AQ213" i="26464"/>
  <c r="AR213" i="26464"/>
  <c r="AS213" i="26464"/>
  <c r="AT213" i="26464"/>
  <c r="AU213" i="26464"/>
  <c r="AV213" i="26464"/>
  <c r="AW213" i="26464"/>
  <c r="AX213" i="26464"/>
  <c r="AY213" i="26464"/>
  <c r="AZ213" i="26464"/>
  <c r="BA213" i="26464"/>
  <c r="BB213" i="26464"/>
  <c r="BC213" i="26464"/>
  <c r="BD213" i="26464"/>
  <c r="BE213" i="26464"/>
  <c r="BF213" i="26464"/>
  <c r="BO213" i="26464"/>
  <c r="BP213" i="26464"/>
  <c r="BQ213" i="26464"/>
  <c r="BR213" i="26464"/>
  <c r="BS213" i="26464"/>
  <c r="BT213" i="26464"/>
  <c r="BU213" i="26464"/>
  <c r="BV213" i="26464"/>
  <c r="BW213" i="26464"/>
  <c r="BX213" i="26464"/>
  <c r="BY213" i="26464"/>
  <c r="BZ213" i="26464"/>
  <c r="CA213" i="26464"/>
  <c r="CB213" i="26464"/>
  <c r="CC213" i="26464"/>
  <c r="CD213" i="26464"/>
  <c r="CE213" i="26464"/>
  <c r="CF213" i="26464"/>
  <c r="CG213" i="26464"/>
  <c r="CH213" i="26464"/>
  <c r="CI213" i="26464"/>
  <c r="CJ213" i="26464"/>
  <c r="CQ213" i="26464"/>
  <c r="CR213" i="26464"/>
  <c r="CS213" i="26464"/>
  <c r="CT213" i="26464"/>
  <c r="CU213" i="26464"/>
  <c r="CV213" i="26464"/>
  <c r="A214" i="26464"/>
  <c r="B214" i="26464"/>
  <c r="C214" i="26464"/>
  <c r="D214" i="26464"/>
  <c r="E214" i="26464"/>
  <c r="F214" i="26464"/>
  <c r="G214" i="26464"/>
  <c r="H214" i="26464"/>
  <c r="I214" i="26464"/>
  <c r="J214" i="26464"/>
  <c r="K214" i="26464"/>
  <c r="L214" i="26464"/>
  <c r="M214" i="26464"/>
  <c r="N214" i="26464"/>
  <c r="O214" i="26464"/>
  <c r="P214" i="26464"/>
  <c r="Q214" i="26464"/>
  <c r="R214" i="26464"/>
  <c r="S214" i="26464"/>
  <c r="T214" i="26464"/>
  <c r="U214" i="26464"/>
  <c r="V214" i="26464"/>
  <c r="W214" i="26464"/>
  <c r="X214" i="26464"/>
  <c r="Y214" i="26464"/>
  <c r="Z214" i="26464"/>
  <c r="AA214" i="26464"/>
  <c r="AB214" i="26464"/>
  <c r="AC214" i="26464"/>
  <c r="AD214" i="26464"/>
  <c r="AE214" i="26464"/>
  <c r="AF214" i="26464"/>
  <c r="AG214" i="26464"/>
  <c r="AH214" i="26464"/>
  <c r="AI214" i="26464"/>
  <c r="AJ214" i="26464"/>
  <c r="AK214" i="26464"/>
  <c r="AL214" i="26464"/>
  <c r="AM214" i="26464"/>
  <c r="AN214" i="26464"/>
  <c r="AO214" i="26464"/>
  <c r="AP214" i="26464"/>
  <c r="AQ214" i="26464"/>
  <c r="AR214" i="26464"/>
  <c r="AS214" i="26464"/>
  <c r="AT214" i="26464"/>
  <c r="AU214" i="26464"/>
  <c r="AV214" i="26464"/>
  <c r="AW214" i="26464"/>
  <c r="AX214" i="26464"/>
  <c r="AY214" i="26464"/>
  <c r="AZ214" i="26464"/>
  <c r="BA214" i="26464"/>
  <c r="BB214" i="26464"/>
  <c r="BC214" i="26464"/>
  <c r="BD214" i="26464"/>
  <c r="BE214" i="26464"/>
  <c r="BF214" i="26464"/>
  <c r="BO214" i="26464"/>
  <c r="BP214" i="26464"/>
  <c r="BQ214" i="26464"/>
  <c r="BR214" i="26464"/>
  <c r="BS214" i="26464"/>
  <c r="BT214" i="26464"/>
  <c r="BU214" i="26464"/>
  <c r="BV214" i="26464"/>
  <c r="BW214" i="26464"/>
  <c r="BX214" i="26464"/>
  <c r="BY214" i="26464"/>
  <c r="BZ214" i="26464"/>
  <c r="CA214" i="26464"/>
  <c r="CB214" i="26464"/>
  <c r="CC214" i="26464"/>
  <c r="CD214" i="26464"/>
  <c r="CE214" i="26464"/>
  <c r="CF214" i="26464"/>
  <c r="CG214" i="26464"/>
  <c r="CH214" i="26464"/>
  <c r="CI214" i="26464"/>
  <c r="CJ214" i="26464"/>
  <c r="CQ214" i="26464"/>
  <c r="CR214" i="26464"/>
  <c r="CS214" i="26464"/>
  <c r="CT214" i="26464"/>
  <c r="CU214" i="26464"/>
  <c r="CV214" i="26464"/>
  <c r="A215" i="26464"/>
  <c r="B215" i="26464"/>
  <c r="C215" i="26464"/>
  <c r="D215" i="26464"/>
  <c r="E215" i="26464"/>
  <c r="F215" i="26464"/>
  <c r="G215" i="26464"/>
  <c r="H215" i="26464"/>
  <c r="I215" i="26464"/>
  <c r="J215" i="26464"/>
  <c r="K215" i="26464"/>
  <c r="L215" i="26464"/>
  <c r="M215" i="26464"/>
  <c r="N215" i="26464"/>
  <c r="O215" i="26464"/>
  <c r="P215" i="26464"/>
  <c r="Q215" i="26464"/>
  <c r="R215" i="26464"/>
  <c r="S215" i="26464"/>
  <c r="T215" i="26464"/>
  <c r="U215" i="26464"/>
  <c r="V215" i="26464"/>
  <c r="W215" i="26464"/>
  <c r="X215" i="26464"/>
  <c r="Y215" i="26464"/>
  <c r="Z215" i="26464"/>
  <c r="AA215" i="26464"/>
  <c r="AB215" i="26464"/>
  <c r="AC215" i="26464"/>
  <c r="AD215" i="26464"/>
  <c r="AE215" i="26464"/>
  <c r="AF215" i="26464"/>
  <c r="AG215" i="26464"/>
  <c r="AH215" i="26464"/>
  <c r="AI215" i="26464"/>
  <c r="AJ215" i="26464"/>
  <c r="AK215" i="26464"/>
  <c r="AL215" i="26464"/>
  <c r="AM215" i="26464"/>
  <c r="AN215" i="26464"/>
  <c r="AO215" i="26464"/>
  <c r="AP215" i="26464"/>
  <c r="AQ215" i="26464"/>
  <c r="AR215" i="26464"/>
  <c r="AS215" i="26464"/>
  <c r="AT215" i="26464"/>
  <c r="AU215" i="26464"/>
  <c r="AV215" i="26464"/>
  <c r="AW215" i="26464"/>
  <c r="AX215" i="26464"/>
  <c r="AY215" i="26464"/>
  <c r="AZ215" i="26464"/>
  <c r="BA215" i="26464"/>
  <c r="BB215" i="26464"/>
  <c r="BC215" i="26464"/>
  <c r="BD215" i="26464"/>
  <c r="BE215" i="26464"/>
  <c r="BF215" i="26464"/>
  <c r="BO215" i="26464"/>
  <c r="BP215" i="26464"/>
  <c r="BQ215" i="26464"/>
  <c r="BR215" i="26464"/>
  <c r="BS215" i="26464"/>
  <c r="BT215" i="26464"/>
  <c r="BU215" i="26464"/>
  <c r="BV215" i="26464"/>
  <c r="BW215" i="26464"/>
  <c r="BX215" i="26464"/>
  <c r="BY215" i="26464"/>
  <c r="BZ215" i="26464"/>
  <c r="CA215" i="26464"/>
  <c r="CB215" i="26464"/>
  <c r="CC215" i="26464"/>
  <c r="CD215" i="26464"/>
  <c r="CE215" i="26464"/>
  <c r="CF215" i="26464"/>
  <c r="CG215" i="26464"/>
  <c r="CH215" i="26464"/>
  <c r="CI215" i="26464"/>
  <c r="CJ215" i="26464"/>
  <c r="CQ215" i="26464"/>
  <c r="CR215" i="26464"/>
  <c r="CS215" i="26464"/>
  <c r="CT215" i="26464"/>
  <c r="CU215" i="26464"/>
  <c r="CV215" i="26464"/>
  <c r="A216" i="26464"/>
  <c r="B216" i="26464"/>
  <c r="C216" i="26464"/>
  <c r="D216" i="26464"/>
  <c r="E216" i="26464"/>
  <c r="F216" i="26464"/>
  <c r="G216" i="26464"/>
  <c r="H216" i="26464"/>
  <c r="I216" i="26464"/>
  <c r="J216" i="26464"/>
  <c r="K216" i="26464"/>
  <c r="L216" i="26464"/>
  <c r="M216" i="26464"/>
  <c r="N216" i="26464"/>
  <c r="O216" i="26464"/>
  <c r="P216" i="26464"/>
  <c r="Q216" i="26464"/>
  <c r="R216" i="26464"/>
  <c r="S216" i="26464"/>
  <c r="T216" i="26464"/>
  <c r="U216" i="26464"/>
  <c r="V216" i="26464"/>
  <c r="W216" i="26464"/>
  <c r="X216" i="26464"/>
  <c r="Y216" i="26464"/>
  <c r="Z216" i="26464"/>
  <c r="AA216" i="26464"/>
  <c r="AB216" i="26464"/>
  <c r="AC216" i="26464"/>
  <c r="AD216" i="26464"/>
  <c r="AE216" i="26464"/>
  <c r="AF216" i="26464"/>
  <c r="AG216" i="26464"/>
  <c r="AH216" i="26464"/>
  <c r="AI216" i="26464"/>
  <c r="AJ216" i="26464"/>
  <c r="AK216" i="26464"/>
  <c r="AL216" i="26464"/>
  <c r="AM216" i="26464"/>
  <c r="AN216" i="26464"/>
  <c r="AO216" i="26464"/>
  <c r="AP216" i="26464"/>
  <c r="AQ216" i="26464"/>
  <c r="AR216" i="26464"/>
  <c r="AS216" i="26464"/>
  <c r="AT216" i="26464"/>
  <c r="AU216" i="26464"/>
  <c r="AV216" i="26464"/>
  <c r="AW216" i="26464"/>
  <c r="AX216" i="26464"/>
  <c r="AY216" i="26464"/>
  <c r="AZ216" i="26464"/>
  <c r="BA216" i="26464"/>
  <c r="BB216" i="26464"/>
  <c r="BC216" i="26464"/>
  <c r="BD216" i="26464"/>
  <c r="BE216" i="26464"/>
  <c r="BF216" i="26464"/>
  <c r="BO216" i="26464"/>
  <c r="BP216" i="26464"/>
  <c r="BQ216" i="26464"/>
  <c r="BR216" i="26464"/>
  <c r="BS216" i="26464"/>
  <c r="BT216" i="26464"/>
  <c r="BU216" i="26464"/>
  <c r="BV216" i="26464"/>
  <c r="BW216" i="26464"/>
  <c r="BX216" i="26464"/>
  <c r="BY216" i="26464"/>
  <c r="BZ216" i="26464"/>
  <c r="CA216" i="26464"/>
  <c r="CB216" i="26464"/>
  <c r="CC216" i="26464"/>
  <c r="CD216" i="26464"/>
  <c r="CE216" i="26464"/>
  <c r="CF216" i="26464"/>
  <c r="CG216" i="26464"/>
  <c r="CH216" i="26464"/>
  <c r="CI216" i="26464"/>
  <c r="CJ216" i="26464"/>
  <c r="CQ216" i="26464"/>
  <c r="CR216" i="26464"/>
  <c r="CS216" i="26464"/>
  <c r="CT216" i="26464"/>
  <c r="CU216" i="26464"/>
  <c r="CV216" i="26464"/>
  <c r="A217" i="26464"/>
  <c r="B217" i="26464"/>
  <c r="C217" i="26464"/>
  <c r="D217" i="26464"/>
  <c r="E217" i="26464"/>
  <c r="F217" i="26464"/>
  <c r="G217" i="26464"/>
  <c r="H217" i="26464"/>
  <c r="I217" i="26464"/>
  <c r="J217" i="26464"/>
  <c r="K217" i="26464"/>
  <c r="L217" i="26464"/>
  <c r="M217" i="26464"/>
  <c r="N217" i="26464"/>
  <c r="O217" i="26464"/>
  <c r="P217" i="26464"/>
  <c r="Q217" i="26464"/>
  <c r="R217" i="26464"/>
  <c r="S217" i="26464"/>
  <c r="T217" i="26464"/>
  <c r="U217" i="26464"/>
  <c r="V217" i="26464"/>
  <c r="W217" i="26464"/>
  <c r="X217" i="26464"/>
  <c r="Y217" i="26464"/>
  <c r="Z217" i="26464"/>
  <c r="AA217" i="26464"/>
  <c r="AB217" i="26464"/>
  <c r="AC217" i="26464"/>
  <c r="AD217" i="26464"/>
  <c r="AE217" i="26464"/>
  <c r="AF217" i="26464"/>
  <c r="AG217" i="26464"/>
  <c r="AH217" i="26464"/>
  <c r="AI217" i="26464"/>
  <c r="AJ217" i="26464"/>
  <c r="AK217" i="26464"/>
  <c r="AL217" i="26464"/>
  <c r="AM217" i="26464"/>
  <c r="AN217" i="26464"/>
  <c r="AO217" i="26464"/>
  <c r="AP217" i="26464"/>
  <c r="AQ217" i="26464"/>
  <c r="AR217" i="26464"/>
  <c r="AS217" i="26464"/>
  <c r="AT217" i="26464"/>
  <c r="AU217" i="26464"/>
  <c r="AV217" i="26464"/>
  <c r="AW217" i="26464"/>
  <c r="AX217" i="26464"/>
  <c r="AY217" i="26464"/>
  <c r="AZ217" i="26464"/>
  <c r="BA217" i="26464"/>
  <c r="BB217" i="26464"/>
  <c r="BC217" i="26464"/>
  <c r="BD217" i="26464"/>
  <c r="BE217" i="26464"/>
  <c r="BF217" i="26464"/>
  <c r="BO217" i="26464"/>
  <c r="BP217" i="26464"/>
  <c r="BQ217" i="26464"/>
  <c r="BR217" i="26464"/>
  <c r="BS217" i="26464"/>
  <c r="BT217" i="26464"/>
  <c r="BU217" i="26464"/>
  <c r="BV217" i="26464"/>
  <c r="BW217" i="26464"/>
  <c r="BX217" i="26464"/>
  <c r="BY217" i="26464"/>
  <c r="BZ217" i="26464"/>
  <c r="CA217" i="26464"/>
  <c r="CB217" i="26464"/>
  <c r="CC217" i="26464"/>
  <c r="CD217" i="26464"/>
  <c r="CE217" i="26464"/>
  <c r="CF217" i="26464"/>
  <c r="CG217" i="26464"/>
  <c r="CH217" i="26464"/>
  <c r="CI217" i="26464"/>
  <c r="CJ217" i="26464"/>
  <c r="CQ217" i="26464"/>
  <c r="CR217" i="26464"/>
  <c r="CS217" i="26464"/>
  <c r="CT217" i="26464"/>
  <c r="CU217" i="26464"/>
  <c r="CV217" i="26464"/>
  <c r="A218" i="26464"/>
  <c r="B218" i="26464"/>
  <c r="C218" i="26464"/>
  <c r="D218" i="26464"/>
  <c r="E218" i="26464"/>
  <c r="F218" i="26464"/>
  <c r="G218" i="26464"/>
  <c r="H218" i="26464"/>
  <c r="I218" i="26464"/>
  <c r="J218" i="26464"/>
  <c r="K218" i="26464"/>
  <c r="L218" i="26464"/>
  <c r="M218" i="26464"/>
  <c r="N218" i="26464"/>
  <c r="O218" i="26464"/>
  <c r="P218" i="26464"/>
  <c r="Q218" i="26464"/>
  <c r="R218" i="26464"/>
  <c r="S218" i="26464"/>
  <c r="T218" i="26464"/>
  <c r="U218" i="26464"/>
  <c r="V218" i="26464"/>
  <c r="W218" i="26464"/>
  <c r="X218" i="26464"/>
  <c r="Y218" i="26464"/>
  <c r="Z218" i="26464"/>
  <c r="AA218" i="26464"/>
  <c r="AB218" i="26464"/>
  <c r="AC218" i="26464"/>
  <c r="AD218" i="26464"/>
  <c r="AE218" i="26464"/>
  <c r="AF218" i="26464"/>
  <c r="AG218" i="26464"/>
  <c r="AH218" i="26464"/>
  <c r="AI218" i="26464"/>
  <c r="AJ218" i="26464"/>
  <c r="AK218" i="26464"/>
  <c r="AL218" i="26464"/>
  <c r="AM218" i="26464"/>
  <c r="AN218" i="26464"/>
  <c r="AO218" i="26464"/>
  <c r="AP218" i="26464"/>
  <c r="AQ218" i="26464"/>
  <c r="AR218" i="26464"/>
  <c r="AS218" i="26464"/>
  <c r="AT218" i="26464"/>
  <c r="AU218" i="26464"/>
  <c r="AV218" i="26464"/>
  <c r="AW218" i="26464"/>
  <c r="AX218" i="26464"/>
  <c r="AY218" i="26464"/>
  <c r="AZ218" i="26464"/>
  <c r="BA218" i="26464"/>
  <c r="BB218" i="26464"/>
  <c r="BC218" i="26464"/>
  <c r="BD218" i="26464"/>
  <c r="BE218" i="26464"/>
  <c r="BF218" i="26464"/>
  <c r="BO218" i="26464"/>
  <c r="BP218" i="26464"/>
  <c r="BQ218" i="26464"/>
  <c r="BR218" i="26464"/>
  <c r="BS218" i="26464"/>
  <c r="BT218" i="26464"/>
  <c r="BU218" i="26464"/>
  <c r="BV218" i="26464"/>
  <c r="BW218" i="26464"/>
  <c r="BX218" i="26464"/>
  <c r="BY218" i="26464"/>
  <c r="BZ218" i="26464"/>
  <c r="CA218" i="26464"/>
  <c r="CB218" i="26464"/>
  <c r="CC218" i="26464"/>
  <c r="CD218" i="26464"/>
  <c r="CE218" i="26464"/>
  <c r="CF218" i="26464"/>
  <c r="CG218" i="26464"/>
  <c r="CH218" i="26464"/>
  <c r="CI218" i="26464"/>
  <c r="CJ218" i="26464"/>
  <c r="CQ218" i="26464"/>
  <c r="CR218" i="26464"/>
  <c r="CS218" i="26464"/>
  <c r="CT218" i="26464"/>
  <c r="CU218" i="26464"/>
  <c r="CV218" i="26464"/>
  <c r="A219" i="26464"/>
  <c r="B219" i="26464"/>
  <c r="C219" i="26464"/>
  <c r="D219" i="26464"/>
  <c r="E219" i="26464"/>
  <c r="F219" i="26464"/>
  <c r="G219" i="26464"/>
  <c r="H219" i="26464"/>
  <c r="I219" i="26464"/>
  <c r="J219" i="26464"/>
  <c r="K219" i="26464"/>
  <c r="L219" i="26464"/>
  <c r="M219" i="26464"/>
  <c r="N219" i="26464"/>
  <c r="O219" i="26464"/>
  <c r="P219" i="26464"/>
  <c r="Q219" i="26464"/>
  <c r="R219" i="26464"/>
  <c r="S219" i="26464"/>
  <c r="T219" i="26464"/>
  <c r="U219" i="26464"/>
  <c r="V219" i="26464"/>
  <c r="W219" i="26464"/>
  <c r="X219" i="26464"/>
  <c r="Y219" i="26464"/>
  <c r="Z219" i="26464"/>
  <c r="AA219" i="26464"/>
  <c r="AB219" i="26464"/>
  <c r="AC219" i="26464"/>
  <c r="AD219" i="26464"/>
  <c r="AE219" i="26464"/>
  <c r="AF219" i="26464"/>
  <c r="AG219" i="26464"/>
  <c r="AH219" i="26464"/>
  <c r="AI219" i="26464"/>
  <c r="AJ219" i="26464"/>
  <c r="AK219" i="26464"/>
  <c r="AL219" i="26464"/>
  <c r="AM219" i="26464"/>
  <c r="AN219" i="26464"/>
  <c r="AO219" i="26464"/>
  <c r="AP219" i="26464"/>
  <c r="AQ219" i="26464"/>
  <c r="AR219" i="26464"/>
  <c r="AS219" i="26464"/>
  <c r="AT219" i="26464"/>
  <c r="AU219" i="26464"/>
  <c r="AV219" i="26464"/>
  <c r="AW219" i="26464"/>
  <c r="AX219" i="26464"/>
  <c r="AY219" i="26464"/>
  <c r="AZ219" i="26464"/>
  <c r="BA219" i="26464"/>
  <c r="BB219" i="26464"/>
  <c r="BC219" i="26464"/>
  <c r="BD219" i="26464"/>
  <c r="BE219" i="26464"/>
  <c r="BF219" i="26464"/>
  <c r="BO219" i="26464"/>
  <c r="BP219" i="26464"/>
  <c r="BQ219" i="26464"/>
  <c r="BR219" i="26464"/>
  <c r="BS219" i="26464"/>
  <c r="BT219" i="26464"/>
  <c r="BU219" i="26464"/>
  <c r="BV219" i="26464"/>
  <c r="BW219" i="26464"/>
  <c r="BX219" i="26464"/>
  <c r="BY219" i="26464"/>
  <c r="BZ219" i="26464"/>
  <c r="CA219" i="26464"/>
  <c r="CB219" i="26464"/>
  <c r="CC219" i="26464"/>
  <c r="CD219" i="26464"/>
  <c r="CE219" i="26464"/>
  <c r="CF219" i="26464"/>
  <c r="CG219" i="26464"/>
  <c r="CH219" i="26464"/>
  <c r="CI219" i="26464"/>
  <c r="CJ219" i="26464"/>
  <c r="CQ219" i="26464"/>
  <c r="CR219" i="26464"/>
  <c r="CS219" i="26464"/>
  <c r="CT219" i="26464"/>
  <c r="CU219" i="26464"/>
  <c r="CV219" i="26464"/>
  <c r="A220" i="26464"/>
  <c r="B220" i="26464"/>
  <c r="C220" i="26464"/>
  <c r="D220" i="26464"/>
  <c r="E220" i="26464"/>
  <c r="F220" i="26464"/>
  <c r="G220" i="26464"/>
  <c r="H220" i="26464"/>
  <c r="I220" i="26464"/>
  <c r="J220" i="26464"/>
  <c r="K220" i="26464"/>
  <c r="L220" i="26464"/>
  <c r="M220" i="26464"/>
  <c r="N220" i="26464"/>
  <c r="O220" i="26464"/>
  <c r="P220" i="26464"/>
  <c r="Q220" i="26464"/>
  <c r="R220" i="26464"/>
  <c r="S220" i="26464"/>
  <c r="T220" i="26464"/>
  <c r="U220" i="26464"/>
  <c r="V220" i="26464"/>
  <c r="W220" i="26464"/>
  <c r="X220" i="26464"/>
  <c r="Y220" i="26464"/>
  <c r="Z220" i="26464"/>
  <c r="AA220" i="26464"/>
  <c r="AB220" i="26464"/>
  <c r="AC220" i="26464"/>
  <c r="AD220" i="26464"/>
  <c r="AE220" i="26464"/>
  <c r="AF220" i="26464"/>
  <c r="AG220" i="26464"/>
  <c r="AH220" i="26464"/>
  <c r="AI220" i="26464"/>
  <c r="AJ220" i="26464"/>
  <c r="AK220" i="26464"/>
  <c r="AL220" i="26464"/>
  <c r="AM220" i="26464"/>
  <c r="AN220" i="26464"/>
  <c r="AO220" i="26464"/>
  <c r="AP220" i="26464"/>
  <c r="AQ220" i="26464"/>
  <c r="AR220" i="26464"/>
  <c r="AS220" i="26464"/>
  <c r="AT220" i="26464"/>
  <c r="AU220" i="26464"/>
  <c r="AV220" i="26464"/>
  <c r="AW220" i="26464"/>
  <c r="AX220" i="26464"/>
  <c r="AY220" i="26464"/>
  <c r="AZ220" i="26464"/>
  <c r="BA220" i="26464"/>
  <c r="BB220" i="26464"/>
  <c r="BC220" i="26464"/>
  <c r="BD220" i="26464"/>
  <c r="BE220" i="26464"/>
  <c r="BF220" i="26464"/>
  <c r="BO220" i="26464"/>
  <c r="BP220" i="26464"/>
  <c r="BQ220" i="26464"/>
  <c r="BR220" i="26464"/>
  <c r="BS220" i="26464"/>
  <c r="BT220" i="26464"/>
  <c r="BU220" i="26464"/>
  <c r="BV220" i="26464"/>
  <c r="BW220" i="26464"/>
  <c r="BX220" i="26464"/>
  <c r="BY220" i="26464"/>
  <c r="BZ220" i="26464"/>
  <c r="CA220" i="26464"/>
  <c r="CB220" i="26464"/>
  <c r="CC220" i="26464"/>
  <c r="CD220" i="26464"/>
  <c r="CE220" i="26464"/>
  <c r="CF220" i="26464"/>
  <c r="CG220" i="26464"/>
  <c r="CH220" i="26464"/>
  <c r="CI220" i="26464"/>
  <c r="CJ220" i="26464"/>
  <c r="CQ220" i="26464"/>
  <c r="CR220" i="26464"/>
  <c r="CS220" i="26464"/>
  <c r="CT220" i="26464"/>
  <c r="CU220" i="26464"/>
  <c r="CV220" i="26464"/>
  <c r="A221" i="26464"/>
  <c r="B221" i="26464"/>
  <c r="C221" i="26464"/>
  <c r="D221" i="26464"/>
  <c r="E221" i="26464"/>
  <c r="F221" i="26464"/>
  <c r="G221" i="26464"/>
  <c r="H221" i="26464"/>
  <c r="I221" i="26464"/>
  <c r="J221" i="26464"/>
  <c r="K221" i="26464"/>
  <c r="L221" i="26464"/>
  <c r="M221" i="26464"/>
  <c r="N221" i="26464"/>
  <c r="O221" i="26464"/>
  <c r="P221" i="26464"/>
  <c r="Q221" i="26464"/>
  <c r="R221" i="26464"/>
  <c r="S221" i="26464"/>
  <c r="T221" i="26464"/>
  <c r="U221" i="26464"/>
  <c r="V221" i="26464"/>
  <c r="W221" i="26464"/>
  <c r="X221" i="26464"/>
  <c r="Y221" i="26464"/>
  <c r="Z221" i="26464"/>
  <c r="AA221" i="26464"/>
  <c r="AB221" i="26464"/>
  <c r="AC221" i="26464"/>
  <c r="AD221" i="26464"/>
  <c r="AE221" i="26464"/>
  <c r="AF221" i="26464"/>
  <c r="AG221" i="26464"/>
  <c r="AH221" i="26464"/>
  <c r="AI221" i="26464"/>
  <c r="AJ221" i="26464"/>
  <c r="AK221" i="26464"/>
  <c r="AL221" i="26464"/>
  <c r="AM221" i="26464"/>
  <c r="AN221" i="26464"/>
  <c r="AO221" i="26464"/>
  <c r="AP221" i="26464"/>
  <c r="AQ221" i="26464"/>
  <c r="AR221" i="26464"/>
  <c r="AS221" i="26464"/>
  <c r="AT221" i="26464"/>
  <c r="AU221" i="26464"/>
  <c r="AV221" i="26464"/>
  <c r="AW221" i="26464"/>
  <c r="AX221" i="26464"/>
  <c r="AY221" i="26464"/>
  <c r="AZ221" i="26464"/>
  <c r="BA221" i="26464"/>
  <c r="BB221" i="26464"/>
  <c r="BC221" i="26464"/>
  <c r="BD221" i="26464"/>
  <c r="BE221" i="26464"/>
  <c r="BF221" i="26464"/>
  <c r="BO221" i="26464"/>
  <c r="BP221" i="26464"/>
  <c r="BQ221" i="26464"/>
  <c r="BR221" i="26464"/>
  <c r="BS221" i="26464"/>
  <c r="BT221" i="26464"/>
  <c r="BU221" i="26464"/>
  <c r="BV221" i="26464"/>
  <c r="BW221" i="26464"/>
  <c r="BX221" i="26464"/>
  <c r="BY221" i="26464"/>
  <c r="BZ221" i="26464"/>
  <c r="CA221" i="26464"/>
  <c r="CB221" i="26464"/>
  <c r="CC221" i="26464"/>
  <c r="CD221" i="26464"/>
  <c r="CE221" i="26464"/>
  <c r="CF221" i="26464"/>
  <c r="CG221" i="26464"/>
  <c r="CH221" i="26464"/>
  <c r="CI221" i="26464"/>
  <c r="CJ221" i="26464"/>
  <c r="CQ221" i="26464"/>
  <c r="CR221" i="26464"/>
  <c r="CS221" i="26464"/>
  <c r="CT221" i="26464"/>
  <c r="CU221" i="26464"/>
  <c r="CV221" i="26464"/>
  <c r="A222" i="26464"/>
  <c r="B222" i="26464"/>
  <c r="C222" i="26464"/>
  <c r="D222" i="26464"/>
  <c r="E222" i="26464"/>
  <c r="F222" i="26464"/>
  <c r="G222" i="26464"/>
  <c r="H222" i="26464"/>
  <c r="I222" i="26464"/>
  <c r="J222" i="26464"/>
  <c r="K222" i="26464"/>
  <c r="L222" i="26464"/>
  <c r="M222" i="26464"/>
  <c r="N222" i="26464"/>
  <c r="O222" i="26464"/>
  <c r="P222" i="26464"/>
  <c r="Q222" i="26464"/>
  <c r="R222" i="26464"/>
  <c r="S222" i="26464"/>
  <c r="T222" i="26464"/>
  <c r="U222" i="26464"/>
  <c r="V222" i="26464"/>
  <c r="W222" i="26464"/>
  <c r="X222" i="26464"/>
  <c r="Y222" i="26464"/>
  <c r="Z222" i="26464"/>
  <c r="AA222" i="26464"/>
  <c r="AB222" i="26464"/>
  <c r="AC222" i="26464"/>
  <c r="AD222" i="26464"/>
  <c r="AE222" i="26464"/>
  <c r="AF222" i="26464"/>
  <c r="AG222" i="26464"/>
  <c r="AH222" i="26464"/>
  <c r="AI222" i="26464"/>
  <c r="AJ222" i="26464"/>
  <c r="AK222" i="26464"/>
  <c r="AL222" i="26464"/>
  <c r="AM222" i="26464"/>
  <c r="AN222" i="26464"/>
  <c r="AO222" i="26464"/>
  <c r="AP222" i="26464"/>
  <c r="AQ222" i="26464"/>
  <c r="AR222" i="26464"/>
  <c r="AS222" i="26464"/>
  <c r="AT222" i="26464"/>
  <c r="AU222" i="26464"/>
  <c r="AV222" i="26464"/>
  <c r="AW222" i="26464"/>
  <c r="AX222" i="26464"/>
  <c r="AY222" i="26464"/>
  <c r="AZ222" i="26464"/>
  <c r="BA222" i="26464"/>
  <c r="BB222" i="26464"/>
  <c r="BC222" i="26464"/>
  <c r="BD222" i="26464"/>
  <c r="BE222" i="26464"/>
  <c r="BF222" i="26464"/>
  <c r="BO222" i="26464"/>
  <c r="BP222" i="26464"/>
  <c r="BQ222" i="26464"/>
  <c r="BR222" i="26464"/>
  <c r="BS222" i="26464"/>
  <c r="BT222" i="26464"/>
  <c r="BU222" i="26464"/>
  <c r="BV222" i="26464"/>
  <c r="BW222" i="26464"/>
  <c r="BX222" i="26464"/>
  <c r="BY222" i="26464"/>
  <c r="BZ222" i="26464"/>
  <c r="CA222" i="26464"/>
  <c r="CB222" i="26464"/>
  <c r="CC222" i="26464"/>
  <c r="CD222" i="26464"/>
  <c r="CE222" i="26464"/>
  <c r="CF222" i="26464"/>
  <c r="CG222" i="26464"/>
  <c r="CH222" i="26464"/>
  <c r="CI222" i="26464"/>
  <c r="CJ222" i="26464"/>
  <c r="CQ222" i="26464"/>
  <c r="CR222" i="26464"/>
  <c r="CS222" i="26464"/>
  <c r="CT222" i="26464"/>
  <c r="CU222" i="26464"/>
  <c r="CV222" i="26464"/>
  <c r="A223" i="26464"/>
  <c r="B223" i="26464"/>
  <c r="C223" i="26464"/>
  <c r="D223" i="26464"/>
  <c r="E223" i="26464"/>
  <c r="F223" i="26464"/>
  <c r="G223" i="26464"/>
  <c r="H223" i="26464"/>
  <c r="I223" i="26464"/>
  <c r="J223" i="26464"/>
  <c r="K223" i="26464"/>
  <c r="L223" i="26464"/>
  <c r="M223" i="26464"/>
  <c r="N223" i="26464"/>
  <c r="O223" i="26464"/>
  <c r="P223" i="26464"/>
  <c r="Q223" i="26464"/>
  <c r="R223" i="26464"/>
  <c r="S223" i="26464"/>
  <c r="T223" i="26464"/>
  <c r="U223" i="26464"/>
  <c r="V223" i="26464"/>
  <c r="W223" i="26464"/>
  <c r="X223" i="26464"/>
  <c r="Y223" i="26464"/>
  <c r="Z223" i="26464"/>
  <c r="AA223" i="26464"/>
  <c r="AB223" i="26464"/>
  <c r="AC223" i="26464"/>
  <c r="AD223" i="26464"/>
  <c r="AE223" i="26464"/>
  <c r="AF223" i="26464"/>
  <c r="AG223" i="26464"/>
  <c r="AH223" i="26464"/>
  <c r="AI223" i="26464"/>
  <c r="AJ223" i="26464"/>
  <c r="AK223" i="26464"/>
  <c r="AL223" i="26464"/>
  <c r="AM223" i="26464"/>
  <c r="AN223" i="26464"/>
  <c r="AO223" i="26464"/>
  <c r="AP223" i="26464"/>
  <c r="AQ223" i="26464"/>
  <c r="AR223" i="26464"/>
  <c r="AS223" i="26464"/>
  <c r="AT223" i="26464"/>
  <c r="AU223" i="26464"/>
  <c r="AV223" i="26464"/>
  <c r="AW223" i="26464"/>
  <c r="AX223" i="26464"/>
  <c r="AY223" i="26464"/>
  <c r="AZ223" i="26464"/>
  <c r="BA223" i="26464"/>
  <c r="BB223" i="26464"/>
  <c r="BC223" i="26464"/>
  <c r="BD223" i="26464"/>
  <c r="BE223" i="26464"/>
  <c r="BF223" i="26464"/>
  <c r="BO223" i="26464"/>
  <c r="BP223" i="26464"/>
  <c r="BQ223" i="26464"/>
  <c r="BR223" i="26464"/>
  <c r="BS223" i="26464"/>
  <c r="BT223" i="26464"/>
  <c r="BU223" i="26464"/>
  <c r="BV223" i="26464"/>
  <c r="BW223" i="26464"/>
  <c r="BX223" i="26464"/>
  <c r="BY223" i="26464"/>
  <c r="BZ223" i="26464"/>
  <c r="CA223" i="26464"/>
  <c r="CB223" i="26464"/>
  <c r="CC223" i="26464"/>
  <c r="CD223" i="26464"/>
  <c r="CE223" i="26464"/>
  <c r="CF223" i="26464"/>
  <c r="CG223" i="26464"/>
  <c r="CH223" i="26464"/>
  <c r="CI223" i="26464"/>
  <c r="CJ223" i="26464"/>
  <c r="CQ223" i="26464"/>
  <c r="CR223" i="26464"/>
  <c r="CS223" i="26464"/>
  <c r="CT223" i="26464"/>
  <c r="CU223" i="26464"/>
  <c r="CV223" i="26464"/>
  <c r="A224" i="26464"/>
  <c r="B224" i="26464"/>
  <c r="C224" i="26464"/>
  <c r="D224" i="26464"/>
  <c r="E224" i="26464"/>
  <c r="F224" i="26464"/>
  <c r="G224" i="26464"/>
  <c r="H224" i="26464"/>
  <c r="I224" i="26464"/>
  <c r="J224" i="26464"/>
  <c r="K224" i="26464"/>
  <c r="L224" i="26464"/>
  <c r="M224" i="26464"/>
  <c r="N224" i="26464"/>
  <c r="O224" i="26464"/>
  <c r="P224" i="26464"/>
  <c r="Q224" i="26464"/>
  <c r="R224" i="26464"/>
  <c r="S224" i="26464"/>
  <c r="T224" i="26464"/>
  <c r="U224" i="26464"/>
  <c r="V224" i="26464"/>
  <c r="W224" i="26464"/>
  <c r="X224" i="26464"/>
  <c r="Y224" i="26464"/>
  <c r="Z224" i="26464"/>
  <c r="AA224" i="26464"/>
  <c r="AB224" i="26464"/>
  <c r="AC224" i="26464"/>
  <c r="AD224" i="26464"/>
  <c r="AE224" i="26464"/>
  <c r="AF224" i="26464"/>
  <c r="AG224" i="26464"/>
  <c r="AH224" i="26464"/>
  <c r="AI224" i="26464"/>
  <c r="AJ224" i="26464"/>
  <c r="AK224" i="26464"/>
  <c r="AL224" i="26464"/>
  <c r="AM224" i="26464"/>
  <c r="AN224" i="26464"/>
  <c r="AO224" i="26464"/>
  <c r="AP224" i="26464"/>
  <c r="AQ224" i="26464"/>
  <c r="AR224" i="26464"/>
  <c r="AS224" i="26464"/>
  <c r="AT224" i="26464"/>
  <c r="AU224" i="26464"/>
  <c r="AV224" i="26464"/>
  <c r="AW224" i="26464"/>
  <c r="AX224" i="26464"/>
  <c r="AY224" i="26464"/>
  <c r="AZ224" i="26464"/>
  <c r="BA224" i="26464"/>
  <c r="BB224" i="26464"/>
  <c r="BC224" i="26464"/>
  <c r="BD224" i="26464"/>
  <c r="BE224" i="26464"/>
  <c r="BF224" i="26464"/>
  <c r="BO224" i="26464"/>
  <c r="BP224" i="26464"/>
  <c r="BQ224" i="26464"/>
  <c r="BR224" i="26464"/>
  <c r="BS224" i="26464"/>
  <c r="BT224" i="26464"/>
  <c r="BU224" i="26464"/>
  <c r="BV224" i="26464"/>
  <c r="BW224" i="26464"/>
  <c r="BX224" i="26464"/>
  <c r="BY224" i="26464"/>
  <c r="BZ224" i="26464"/>
  <c r="CA224" i="26464"/>
  <c r="CB224" i="26464"/>
  <c r="CC224" i="26464"/>
  <c r="CD224" i="26464"/>
  <c r="CE224" i="26464"/>
  <c r="CF224" i="26464"/>
  <c r="CG224" i="26464"/>
  <c r="CH224" i="26464"/>
  <c r="CI224" i="26464"/>
  <c r="CJ224" i="26464"/>
  <c r="CQ224" i="26464"/>
  <c r="CR224" i="26464"/>
  <c r="CS224" i="26464"/>
  <c r="CT224" i="26464"/>
  <c r="CU224" i="26464"/>
  <c r="CV224" i="26464"/>
  <c r="A225" i="26464"/>
  <c r="B225" i="26464"/>
  <c r="C225" i="26464"/>
  <c r="D225" i="26464"/>
  <c r="E225" i="26464"/>
  <c r="F225" i="26464"/>
  <c r="G225" i="26464"/>
  <c r="H225" i="26464"/>
  <c r="I225" i="26464"/>
  <c r="J225" i="26464"/>
  <c r="K225" i="26464"/>
  <c r="L225" i="26464"/>
  <c r="M225" i="26464"/>
  <c r="N225" i="26464"/>
  <c r="O225" i="26464"/>
  <c r="P225" i="26464"/>
  <c r="Q225" i="26464"/>
  <c r="R225" i="26464"/>
  <c r="S225" i="26464"/>
  <c r="T225" i="26464"/>
  <c r="U225" i="26464"/>
  <c r="V225" i="26464"/>
  <c r="W225" i="26464"/>
  <c r="X225" i="26464"/>
  <c r="Y225" i="26464"/>
  <c r="Z225" i="26464"/>
  <c r="AA225" i="26464"/>
  <c r="AB225" i="26464"/>
  <c r="AC225" i="26464"/>
  <c r="AD225" i="26464"/>
  <c r="AE225" i="26464"/>
  <c r="AF225" i="26464"/>
  <c r="AG225" i="26464"/>
  <c r="AH225" i="26464"/>
  <c r="AI225" i="26464"/>
  <c r="AJ225" i="26464"/>
  <c r="AK225" i="26464"/>
  <c r="AL225" i="26464"/>
  <c r="AM225" i="26464"/>
  <c r="AN225" i="26464"/>
  <c r="AO225" i="26464"/>
  <c r="AP225" i="26464"/>
  <c r="AQ225" i="26464"/>
  <c r="AR225" i="26464"/>
  <c r="AS225" i="26464"/>
  <c r="AT225" i="26464"/>
  <c r="AU225" i="26464"/>
  <c r="AV225" i="26464"/>
  <c r="AW225" i="26464"/>
  <c r="AX225" i="26464"/>
  <c r="AY225" i="26464"/>
  <c r="AZ225" i="26464"/>
  <c r="BA225" i="26464"/>
  <c r="BB225" i="26464"/>
  <c r="BC225" i="26464"/>
  <c r="BD225" i="26464"/>
  <c r="BE225" i="26464"/>
  <c r="BF225" i="26464"/>
  <c r="BO225" i="26464"/>
  <c r="BP225" i="26464"/>
  <c r="BQ225" i="26464"/>
  <c r="BR225" i="26464"/>
  <c r="BS225" i="26464"/>
  <c r="BT225" i="26464"/>
  <c r="BU225" i="26464"/>
  <c r="BV225" i="26464"/>
  <c r="BW225" i="26464"/>
  <c r="BX225" i="26464"/>
  <c r="BY225" i="26464"/>
  <c r="BZ225" i="26464"/>
  <c r="CA225" i="26464"/>
  <c r="CB225" i="26464"/>
  <c r="CC225" i="26464"/>
  <c r="CD225" i="26464"/>
  <c r="CE225" i="26464"/>
  <c r="CF225" i="26464"/>
  <c r="CG225" i="26464"/>
  <c r="CH225" i="26464"/>
  <c r="CI225" i="26464"/>
  <c r="CJ225" i="26464"/>
  <c r="CQ225" i="26464"/>
  <c r="CR225" i="26464"/>
  <c r="CS225" i="26464"/>
  <c r="CT225" i="26464"/>
  <c r="CU225" i="26464"/>
  <c r="CV225" i="26464"/>
  <c r="A226" i="26464"/>
  <c r="B226" i="26464"/>
  <c r="C226" i="26464"/>
  <c r="D226" i="26464"/>
  <c r="E226" i="26464"/>
  <c r="F226" i="26464"/>
  <c r="G226" i="26464"/>
  <c r="H226" i="26464"/>
  <c r="I226" i="26464"/>
  <c r="J226" i="26464"/>
  <c r="K226" i="26464"/>
  <c r="L226" i="26464"/>
  <c r="M226" i="26464"/>
  <c r="N226" i="26464"/>
  <c r="O226" i="26464"/>
  <c r="P226" i="26464"/>
  <c r="Q226" i="26464"/>
  <c r="R226" i="26464"/>
  <c r="S226" i="26464"/>
  <c r="T226" i="26464"/>
  <c r="U226" i="26464"/>
  <c r="V226" i="26464"/>
  <c r="W226" i="26464"/>
  <c r="X226" i="26464"/>
  <c r="Y226" i="26464"/>
  <c r="Z226" i="26464"/>
  <c r="AA226" i="26464"/>
  <c r="AB226" i="26464"/>
  <c r="AC226" i="26464"/>
  <c r="AD226" i="26464"/>
  <c r="AE226" i="26464"/>
  <c r="AF226" i="26464"/>
  <c r="AG226" i="26464"/>
  <c r="AH226" i="26464"/>
  <c r="AI226" i="26464"/>
  <c r="AJ226" i="26464"/>
  <c r="AK226" i="26464"/>
  <c r="AL226" i="26464"/>
  <c r="AM226" i="26464"/>
  <c r="AN226" i="26464"/>
  <c r="AO226" i="26464"/>
  <c r="AP226" i="26464"/>
  <c r="AQ226" i="26464"/>
  <c r="AR226" i="26464"/>
  <c r="AS226" i="26464"/>
  <c r="AT226" i="26464"/>
  <c r="AU226" i="26464"/>
  <c r="AV226" i="26464"/>
  <c r="AW226" i="26464"/>
  <c r="AX226" i="26464"/>
  <c r="AY226" i="26464"/>
  <c r="AZ226" i="26464"/>
  <c r="BA226" i="26464"/>
  <c r="BB226" i="26464"/>
  <c r="BC226" i="26464"/>
  <c r="BD226" i="26464"/>
  <c r="BE226" i="26464"/>
  <c r="BF226" i="26464"/>
  <c r="BO226" i="26464"/>
  <c r="BP226" i="26464"/>
  <c r="BQ226" i="26464"/>
  <c r="BR226" i="26464"/>
  <c r="BS226" i="26464"/>
  <c r="BT226" i="26464"/>
  <c r="BU226" i="26464"/>
  <c r="BV226" i="26464"/>
  <c r="BW226" i="26464"/>
  <c r="BX226" i="26464"/>
  <c r="BY226" i="26464"/>
  <c r="BZ226" i="26464"/>
  <c r="CA226" i="26464"/>
  <c r="CB226" i="26464"/>
  <c r="CC226" i="26464"/>
  <c r="CD226" i="26464"/>
  <c r="CE226" i="26464"/>
  <c r="CF226" i="26464"/>
  <c r="CG226" i="26464"/>
  <c r="CH226" i="26464"/>
  <c r="CI226" i="26464"/>
  <c r="CJ226" i="26464"/>
  <c r="CQ226" i="26464"/>
  <c r="CR226" i="26464"/>
  <c r="CS226" i="26464"/>
  <c r="CT226" i="26464"/>
  <c r="CU226" i="26464"/>
  <c r="CV226" i="26464"/>
  <c r="A227" i="26464"/>
  <c r="B227" i="26464"/>
  <c r="C227" i="26464"/>
  <c r="D227" i="26464"/>
  <c r="E227" i="26464"/>
  <c r="F227" i="26464"/>
  <c r="G227" i="26464"/>
  <c r="H227" i="26464"/>
  <c r="I227" i="26464"/>
  <c r="J227" i="26464"/>
  <c r="K227" i="26464"/>
  <c r="L227" i="26464"/>
  <c r="M227" i="26464"/>
  <c r="N227" i="26464"/>
  <c r="O227" i="26464"/>
  <c r="P227" i="26464"/>
  <c r="Q227" i="26464"/>
  <c r="R227" i="26464"/>
  <c r="S227" i="26464"/>
  <c r="T227" i="26464"/>
  <c r="U227" i="26464"/>
  <c r="V227" i="26464"/>
  <c r="W227" i="26464"/>
  <c r="X227" i="26464"/>
  <c r="Y227" i="26464"/>
  <c r="Z227" i="26464"/>
  <c r="AA227" i="26464"/>
  <c r="AB227" i="26464"/>
  <c r="AC227" i="26464"/>
  <c r="AD227" i="26464"/>
  <c r="AE227" i="26464"/>
  <c r="AF227" i="26464"/>
  <c r="AG227" i="26464"/>
  <c r="AH227" i="26464"/>
  <c r="AI227" i="26464"/>
  <c r="AJ227" i="26464"/>
  <c r="AK227" i="26464"/>
  <c r="AL227" i="26464"/>
  <c r="AM227" i="26464"/>
  <c r="AN227" i="26464"/>
  <c r="AO227" i="26464"/>
  <c r="AP227" i="26464"/>
  <c r="AQ227" i="26464"/>
  <c r="AR227" i="26464"/>
  <c r="AS227" i="26464"/>
  <c r="AT227" i="26464"/>
  <c r="AU227" i="26464"/>
  <c r="AV227" i="26464"/>
  <c r="AW227" i="26464"/>
  <c r="AX227" i="26464"/>
  <c r="AY227" i="26464"/>
  <c r="AZ227" i="26464"/>
  <c r="BA227" i="26464"/>
  <c r="BB227" i="26464"/>
  <c r="BC227" i="26464"/>
  <c r="BD227" i="26464"/>
  <c r="BE227" i="26464"/>
  <c r="BF227" i="26464"/>
  <c r="BO227" i="26464"/>
  <c r="BP227" i="26464"/>
  <c r="BQ227" i="26464"/>
  <c r="BR227" i="26464"/>
  <c r="BS227" i="26464"/>
  <c r="BT227" i="26464"/>
  <c r="BU227" i="26464"/>
  <c r="BV227" i="26464"/>
  <c r="BW227" i="26464"/>
  <c r="BX227" i="26464"/>
  <c r="BY227" i="26464"/>
  <c r="BZ227" i="26464"/>
  <c r="CA227" i="26464"/>
  <c r="CB227" i="26464"/>
  <c r="CC227" i="26464"/>
  <c r="CD227" i="26464"/>
  <c r="CE227" i="26464"/>
  <c r="CF227" i="26464"/>
  <c r="CG227" i="26464"/>
  <c r="CH227" i="26464"/>
  <c r="CI227" i="26464"/>
  <c r="CJ227" i="26464"/>
  <c r="CQ227" i="26464"/>
  <c r="CR227" i="26464"/>
  <c r="CS227" i="26464"/>
  <c r="CT227" i="26464"/>
  <c r="CU227" i="26464"/>
  <c r="CV227" i="26464"/>
  <c r="A228" i="26464"/>
  <c r="B228" i="26464"/>
  <c r="C228" i="26464"/>
  <c r="D228" i="26464"/>
  <c r="E228" i="26464"/>
  <c r="F228" i="26464"/>
  <c r="G228" i="26464"/>
  <c r="H228" i="26464"/>
  <c r="I228" i="26464"/>
  <c r="J228" i="26464"/>
  <c r="K228" i="26464"/>
  <c r="L228" i="26464"/>
  <c r="M228" i="26464"/>
  <c r="N228" i="26464"/>
  <c r="O228" i="26464"/>
  <c r="P228" i="26464"/>
  <c r="Q228" i="26464"/>
  <c r="R228" i="26464"/>
  <c r="S228" i="26464"/>
  <c r="T228" i="26464"/>
  <c r="U228" i="26464"/>
  <c r="V228" i="26464"/>
  <c r="W228" i="26464"/>
  <c r="X228" i="26464"/>
  <c r="Y228" i="26464"/>
  <c r="Z228" i="26464"/>
  <c r="AA228" i="26464"/>
  <c r="AB228" i="26464"/>
  <c r="AC228" i="26464"/>
  <c r="AD228" i="26464"/>
  <c r="AE228" i="26464"/>
  <c r="AF228" i="26464"/>
  <c r="AG228" i="26464"/>
  <c r="AH228" i="26464"/>
  <c r="AI228" i="26464"/>
  <c r="AJ228" i="26464"/>
  <c r="AK228" i="26464"/>
  <c r="AL228" i="26464"/>
  <c r="AM228" i="26464"/>
  <c r="AN228" i="26464"/>
  <c r="AO228" i="26464"/>
  <c r="AP228" i="26464"/>
  <c r="AQ228" i="26464"/>
  <c r="AR228" i="26464"/>
  <c r="AS228" i="26464"/>
  <c r="AT228" i="26464"/>
  <c r="AU228" i="26464"/>
  <c r="AV228" i="26464"/>
  <c r="AW228" i="26464"/>
  <c r="AX228" i="26464"/>
  <c r="AY228" i="26464"/>
  <c r="AZ228" i="26464"/>
  <c r="BA228" i="26464"/>
  <c r="BB228" i="26464"/>
  <c r="BC228" i="26464"/>
  <c r="BD228" i="26464"/>
  <c r="BE228" i="26464"/>
  <c r="BF228" i="26464"/>
  <c r="BO228" i="26464"/>
  <c r="BP228" i="26464"/>
  <c r="BQ228" i="26464"/>
  <c r="BR228" i="26464"/>
  <c r="BS228" i="26464"/>
  <c r="BT228" i="26464"/>
  <c r="BU228" i="26464"/>
  <c r="BV228" i="26464"/>
  <c r="BW228" i="26464"/>
  <c r="BX228" i="26464"/>
  <c r="BY228" i="26464"/>
  <c r="BZ228" i="26464"/>
  <c r="CA228" i="26464"/>
  <c r="CB228" i="26464"/>
  <c r="CC228" i="26464"/>
  <c r="CD228" i="26464"/>
  <c r="CE228" i="26464"/>
  <c r="CF228" i="26464"/>
  <c r="CG228" i="26464"/>
  <c r="CH228" i="26464"/>
  <c r="CI228" i="26464"/>
  <c r="CJ228" i="26464"/>
  <c r="CQ228" i="26464"/>
  <c r="CR228" i="26464"/>
  <c r="CS228" i="26464"/>
  <c r="CT228" i="26464"/>
  <c r="CU228" i="26464"/>
  <c r="CV228" i="26464"/>
  <c r="A229" i="26464"/>
  <c r="B229" i="26464"/>
  <c r="C229" i="26464"/>
  <c r="D229" i="26464"/>
  <c r="E229" i="26464"/>
  <c r="F229" i="26464"/>
  <c r="G229" i="26464"/>
  <c r="H229" i="26464"/>
  <c r="I229" i="26464"/>
  <c r="J229" i="26464"/>
  <c r="K229" i="26464"/>
  <c r="L229" i="26464"/>
  <c r="M229" i="26464"/>
  <c r="N229" i="26464"/>
  <c r="O229" i="26464"/>
  <c r="P229" i="26464"/>
  <c r="Q229" i="26464"/>
  <c r="R229" i="26464"/>
  <c r="S229" i="26464"/>
  <c r="T229" i="26464"/>
  <c r="U229" i="26464"/>
  <c r="V229" i="26464"/>
  <c r="W229" i="26464"/>
  <c r="X229" i="26464"/>
  <c r="Y229" i="26464"/>
  <c r="Z229" i="26464"/>
  <c r="AA229" i="26464"/>
  <c r="AB229" i="26464"/>
  <c r="AC229" i="26464"/>
  <c r="AD229" i="26464"/>
  <c r="AE229" i="26464"/>
  <c r="AF229" i="26464"/>
  <c r="AG229" i="26464"/>
  <c r="AH229" i="26464"/>
  <c r="AI229" i="26464"/>
  <c r="AJ229" i="26464"/>
  <c r="AK229" i="26464"/>
  <c r="AL229" i="26464"/>
  <c r="AM229" i="26464"/>
  <c r="AN229" i="26464"/>
  <c r="AO229" i="26464"/>
  <c r="AP229" i="26464"/>
  <c r="AQ229" i="26464"/>
  <c r="AR229" i="26464"/>
  <c r="AS229" i="26464"/>
  <c r="AT229" i="26464"/>
  <c r="AU229" i="26464"/>
  <c r="AV229" i="26464"/>
  <c r="AW229" i="26464"/>
  <c r="AX229" i="26464"/>
  <c r="AY229" i="26464"/>
  <c r="AZ229" i="26464"/>
  <c r="BA229" i="26464"/>
  <c r="BB229" i="26464"/>
  <c r="BC229" i="26464"/>
  <c r="BD229" i="26464"/>
  <c r="BE229" i="26464"/>
  <c r="BF229" i="26464"/>
  <c r="BO229" i="26464"/>
  <c r="BP229" i="26464"/>
  <c r="BQ229" i="26464"/>
  <c r="BR229" i="26464"/>
  <c r="BS229" i="26464"/>
  <c r="BT229" i="26464"/>
  <c r="BU229" i="26464"/>
  <c r="BV229" i="26464"/>
  <c r="BW229" i="26464"/>
  <c r="BX229" i="26464"/>
  <c r="BY229" i="26464"/>
  <c r="BZ229" i="26464"/>
  <c r="CA229" i="26464"/>
  <c r="CB229" i="26464"/>
  <c r="CC229" i="26464"/>
  <c r="CD229" i="26464"/>
  <c r="CE229" i="26464"/>
  <c r="CF229" i="26464"/>
  <c r="CG229" i="26464"/>
  <c r="CH229" i="26464"/>
  <c r="CI229" i="26464"/>
  <c r="CJ229" i="26464"/>
  <c r="CQ229" i="26464"/>
  <c r="CR229" i="26464"/>
  <c r="CS229" i="26464"/>
  <c r="CT229" i="26464"/>
  <c r="CU229" i="26464"/>
  <c r="CV229" i="26464"/>
  <c r="A230" i="26464"/>
  <c r="B230" i="26464"/>
  <c r="C230" i="26464"/>
  <c r="D230" i="26464"/>
  <c r="E230" i="26464"/>
  <c r="F230" i="26464"/>
  <c r="G230" i="26464"/>
  <c r="H230" i="26464"/>
  <c r="I230" i="26464"/>
  <c r="J230" i="26464"/>
  <c r="K230" i="26464"/>
  <c r="L230" i="26464"/>
  <c r="M230" i="26464"/>
  <c r="N230" i="26464"/>
  <c r="O230" i="26464"/>
  <c r="P230" i="26464"/>
  <c r="Q230" i="26464"/>
  <c r="R230" i="26464"/>
  <c r="S230" i="26464"/>
  <c r="T230" i="26464"/>
  <c r="U230" i="26464"/>
  <c r="V230" i="26464"/>
  <c r="W230" i="26464"/>
  <c r="X230" i="26464"/>
  <c r="Y230" i="26464"/>
  <c r="Z230" i="26464"/>
  <c r="AA230" i="26464"/>
  <c r="AB230" i="26464"/>
  <c r="AC230" i="26464"/>
  <c r="AD230" i="26464"/>
  <c r="AE230" i="26464"/>
  <c r="AF230" i="26464"/>
  <c r="AG230" i="26464"/>
  <c r="AH230" i="26464"/>
  <c r="AI230" i="26464"/>
  <c r="AJ230" i="26464"/>
  <c r="AK230" i="26464"/>
  <c r="AL230" i="26464"/>
  <c r="AM230" i="26464"/>
  <c r="AN230" i="26464"/>
  <c r="AO230" i="26464"/>
  <c r="AP230" i="26464"/>
  <c r="AQ230" i="26464"/>
  <c r="AR230" i="26464"/>
  <c r="AS230" i="26464"/>
  <c r="AT230" i="26464"/>
  <c r="AU230" i="26464"/>
  <c r="AV230" i="26464"/>
  <c r="AW230" i="26464"/>
  <c r="AX230" i="26464"/>
  <c r="AY230" i="26464"/>
  <c r="AZ230" i="26464"/>
  <c r="BA230" i="26464"/>
  <c r="BB230" i="26464"/>
  <c r="BC230" i="26464"/>
  <c r="BD230" i="26464"/>
  <c r="BE230" i="26464"/>
  <c r="BF230" i="26464"/>
  <c r="BO230" i="26464"/>
  <c r="BP230" i="26464"/>
  <c r="BQ230" i="26464"/>
  <c r="BR230" i="26464"/>
  <c r="BS230" i="26464"/>
  <c r="BT230" i="26464"/>
  <c r="BU230" i="26464"/>
  <c r="BV230" i="26464"/>
  <c r="BW230" i="26464"/>
  <c r="BX230" i="26464"/>
  <c r="BY230" i="26464"/>
  <c r="BZ230" i="26464"/>
  <c r="CA230" i="26464"/>
  <c r="CB230" i="26464"/>
  <c r="CC230" i="26464"/>
  <c r="CD230" i="26464"/>
  <c r="CE230" i="26464"/>
  <c r="CF230" i="26464"/>
  <c r="CG230" i="26464"/>
  <c r="CH230" i="26464"/>
  <c r="CI230" i="26464"/>
  <c r="CJ230" i="26464"/>
  <c r="CQ230" i="26464"/>
  <c r="CR230" i="26464"/>
  <c r="CS230" i="26464"/>
  <c r="CT230" i="26464"/>
  <c r="CU230" i="26464"/>
  <c r="CV230" i="26464"/>
  <c r="A231" i="26464"/>
  <c r="B231" i="26464"/>
  <c r="C231" i="26464"/>
  <c r="D231" i="26464"/>
  <c r="E231" i="26464"/>
  <c r="F231" i="26464"/>
  <c r="G231" i="26464"/>
  <c r="H231" i="26464"/>
  <c r="I231" i="26464"/>
  <c r="J231" i="26464"/>
  <c r="K231" i="26464"/>
  <c r="L231" i="26464"/>
  <c r="M231" i="26464"/>
  <c r="N231" i="26464"/>
  <c r="O231" i="26464"/>
  <c r="P231" i="26464"/>
  <c r="Q231" i="26464"/>
  <c r="R231" i="26464"/>
  <c r="S231" i="26464"/>
  <c r="T231" i="26464"/>
  <c r="U231" i="26464"/>
  <c r="V231" i="26464"/>
  <c r="W231" i="26464"/>
  <c r="X231" i="26464"/>
  <c r="Y231" i="26464"/>
  <c r="Z231" i="26464"/>
  <c r="AA231" i="26464"/>
  <c r="AB231" i="26464"/>
  <c r="AC231" i="26464"/>
  <c r="AD231" i="26464"/>
  <c r="AE231" i="26464"/>
  <c r="AF231" i="26464"/>
  <c r="AG231" i="26464"/>
  <c r="AH231" i="26464"/>
  <c r="AI231" i="26464"/>
  <c r="AJ231" i="26464"/>
  <c r="AK231" i="26464"/>
  <c r="AL231" i="26464"/>
  <c r="AM231" i="26464"/>
  <c r="AN231" i="26464"/>
  <c r="AO231" i="26464"/>
  <c r="AP231" i="26464"/>
  <c r="AQ231" i="26464"/>
  <c r="AR231" i="26464"/>
  <c r="AS231" i="26464"/>
  <c r="AT231" i="26464"/>
  <c r="AU231" i="26464"/>
  <c r="AV231" i="26464"/>
  <c r="AW231" i="26464"/>
  <c r="AX231" i="26464"/>
  <c r="AY231" i="26464"/>
  <c r="AZ231" i="26464"/>
  <c r="BA231" i="26464"/>
  <c r="BB231" i="26464"/>
  <c r="BC231" i="26464"/>
  <c r="BD231" i="26464"/>
  <c r="BE231" i="26464"/>
  <c r="BF231" i="26464"/>
  <c r="BO231" i="26464"/>
  <c r="BP231" i="26464"/>
  <c r="BQ231" i="26464"/>
  <c r="BR231" i="26464"/>
  <c r="BS231" i="26464"/>
  <c r="BT231" i="26464"/>
  <c r="BU231" i="26464"/>
  <c r="BV231" i="26464"/>
  <c r="BW231" i="26464"/>
  <c r="BX231" i="26464"/>
  <c r="BY231" i="26464"/>
  <c r="BZ231" i="26464"/>
  <c r="CA231" i="26464"/>
  <c r="CB231" i="26464"/>
  <c r="CC231" i="26464"/>
  <c r="CD231" i="26464"/>
  <c r="CE231" i="26464"/>
  <c r="CF231" i="26464"/>
  <c r="CG231" i="26464"/>
  <c r="CH231" i="26464"/>
  <c r="CI231" i="26464"/>
  <c r="CJ231" i="26464"/>
  <c r="CQ231" i="26464"/>
  <c r="CR231" i="26464"/>
  <c r="CS231" i="26464"/>
  <c r="CT231" i="26464"/>
  <c r="CU231" i="26464"/>
  <c r="CV231" i="26464"/>
  <c r="A232" i="26464"/>
  <c r="B232" i="26464"/>
  <c r="C232" i="26464"/>
  <c r="D232" i="26464"/>
  <c r="E232" i="26464"/>
  <c r="F232" i="26464"/>
  <c r="G232" i="26464"/>
  <c r="H232" i="26464"/>
  <c r="I232" i="26464"/>
  <c r="J232" i="26464"/>
  <c r="K232" i="26464"/>
  <c r="L232" i="26464"/>
  <c r="M232" i="26464"/>
  <c r="N232" i="26464"/>
  <c r="O232" i="26464"/>
  <c r="P232" i="26464"/>
  <c r="Q232" i="26464"/>
  <c r="R232" i="26464"/>
  <c r="S232" i="26464"/>
  <c r="T232" i="26464"/>
  <c r="U232" i="26464"/>
  <c r="V232" i="26464"/>
  <c r="W232" i="26464"/>
  <c r="X232" i="26464"/>
  <c r="Y232" i="26464"/>
  <c r="Z232" i="26464"/>
  <c r="AA232" i="26464"/>
  <c r="AB232" i="26464"/>
  <c r="AC232" i="26464"/>
  <c r="AD232" i="26464"/>
  <c r="AE232" i="26464"/>
  <c r="AF232" i="26464"/>
  <c r="AG232" i="26464"/>
  <c r="AH232" i="26464"/>
  <c r="AI232" i="26464"/>
  <c r="AJ232" i="26464"/>
  <c r="AK232" i="26464"/>
  <c r="AL232" i="26464"/>
  <c r="AM232" i="26464"/>
  <c r="AN232" i="26464"/>
  <c r="AO232" i="26464"/>
  <c r="AP232" i="26464"/>
  <c r="AQ232" i="26464"/>
  <c r="AR232" i="26464"/>
  <c r="AS232" i="26464"/>
  <c r="AT232" i="26464"/>
  <c r="AU232" i="26464"/>
  <c r="AV232" i="26464"/>
  <c r="AW232" i="26464"/>
  <c r="AX232" i="26464"/>
  <c r="AY232" i="26464"/>
  <c r="AZ232" i="26464"/>
  <c r="BA232" i="26464"/>
  <c r="BB232" i="26464"/>
  <c r="BC232" i="26464"/>
  <c r="BD232" i="26464"/>
  <c r="BE232" i="26464"/>
  <c r="BF232" i="26464"/>
  <c r="BO232" i="26464"/>
  <c r="BP232" i="26464"/>
  <c r="BQ232" i="26464"/>
  <c r="BR232" i="26464"/>
  <c r="BS232" i="26464"/>
  <c r="BT232" i="26464"/>
  <c r="BU232" i="26464"/>
  <c r="BV232" i="26464"/>
  <c r="BW232" i="26464"/>
  <c r="BX232" i="26464"/>
  <c r="BY232" i="26464"/>
  <c r="BZ232" i="26464"/>
  <c r="CA232" i="26464"/>
  <c r="CB232" i="26464"/>
  <c r="CC232" i="26464"/>
  <c r="CD232" i="26464"/>
  <c r="CE232" i="26464"/>
  <c r="CF232" i="26464"/>
  <c r="CG232" i="26464"/>
  <c r="CH232" i="26464"/>
  <c r="CI232" i="26464"/>
  <c r="CJ232" i="26464"/>
  <c r="CQ232" i="26464"/>
  <c r="CR232" i="26464"/>
  <c r="CS232" i="26464"/>
  <c r="CT232" i="26464"/>
  <c r="CU232" i="26464"/>
  <c r="CV232" i="26464"/>
  <c r="A233" i="26464"/>
  <c r="B233" i="26464"/>
  <c r="C233" i="26464"/>
  <c r="D233" i="26464"/>
  <c r="E233" i="26464"/>
  <c r="F233" i="26464"/>
  <c r="G233" i="26464"/>
  <c r="H233" i="26464"/>
  <c r="I233" i="26464"/>
  <c r="J233" i="26464"/>
  <c r="K233" i="26464"/>
  <c r="L233" i="26464"/>
  <c r="M233" i="26464"/>
  <c r="N233" i="26464"/>
  <c r="O233" i="26464"/>
  <c r="P233" i="26464"/>
  <c r="Q233" i="26464"/>
  <c r="R233" i="26464"/>
  <c r="S233" i="26464"/>
  <c r="T233" i="26464"/>
  <c r="U233" i="26464"/>
  <c r="V233" i="26464"/>
  <c r="W233" i="26464"/>
  <c r="X233" i="26464"/>
  <c r="Y233" i="26464"/>
  <c r="Z233" i="26464"/>
  <c r="AA233" i="26464"/>
  <c r="AB233" i="26464"/>
  <c r="AC233" i="26464"/>
  <c r="AD233" i="26464"/>
  <c r="AE233" i="26464"/>
  <c r="AF233" i="26464"/>
  <c r="AG233" i="26464"/>
  <c r="AH233" i="26464"/>
  <c r="AI233" i="26464"/>
  <c r="AJ233" i="26464"/>
  <c r="AK233" i="26464"/>
  <c r="AL233" i="26464"/>
  <c r="AM233" i="26464"/>
  <c r="AN233" i="26464"/>
  <c r="AO233" i="26464"/>
  <c r="AP233" i="26464"/>
  <c r="AQ233" i="26464"/>
  <c r="AR233" i="26464"/>
  <c r="AS233" i="26464"/>
  <c r="AT233" i="26464"/>
  <c r="AU233" i="26464"/>
  <c r="AV233" i="26464"/>
  <c r="AW233" i="26464"/>
  <c r="AX233" i="26464"/>
  <c r="AY233" i="26464"/>
  <c r="AZ233" i="26464"/>
  <c r="BA233" i="26464"/>
  <c r="BB233" i="26464"/>
  <c r="BC233" i="26464"/>
  <c r="BD233" i="26464"/>
  <c r="BE233" i="26464"/>
  <c r="BF233" i="26464"/>
  <c r="BO233" i="26464"/>
  <c r="BP233" i="26464"/>
  <c r="BQ233" i="26464"/>
  <c r="BR233" i="26464"/>
  <c r="BS233" i="26464"/>
  <c r="BT233" i="26464"/>
  <c r="BU233" i="26464"/>
  <c r="BV233" i="26464"/>
  <c r="BW233" i="26464"/>
  <c r="BX233" i="26464"/>
  <c r="BY233" i="26464"/>
  <c r="BZ233" i="26464"/>
  <c r="CA233" i="26464"/>
  <c r="CB233" i="26464"/>
  <c r="CC233" i="26464"/>
  <c r="CD233" i="26464"/>
  <c r="CE233" i="26464"/>
  <c r="CF233" i="26464"/>
  <c r="CG233" i="26464"/>
  <c r="CH233" i="26464"/>
  <c r="CI233" i="26464"/>
  <c r="CJ233" i="26464"/>
  <c r="CQ233" i="26464"/>
  <c r="CR233" i="26464"/>
  <c r="CS233" i="26464"/>
  <c r="CT233" i="26464"/>
  <c r="CU233" i="26464"/>
  <c r="CV233" i="26464"/>
  <c r="A234" i="26464"/>
  <c r="B234" i="26464"/>
  <c r="C234" i="26464"/>
  <c r="D234" i="26464"/>
  <c r="E234" i="26464"/>
  <c r="F234" i="26464"/>
  <c r="G234" i="26464"/>
  <c r="H234" i="26464"/>
  <c r="I234" i="26464"/>
  <c r="J234" i="26464"/>
  <c r="K234" i="26464"/>
  <c r="L234" i="26464"/>
  <c r="M234" i="26464"/>
  <c r="N234" i="26464"/>
  <c r="O234" i="26464"/>
  <c r="P234" i="26464"/>
  <c r="Q234" i="26464"/>
  <c r="R234" i="26464"/>
  <c r="S234" i="26464"/>
  <c r="T234" i="26464"/>
  <c r="U234" i="26464"/>
  <c r="V234" i="26464"/>
  <c r="W234" i="26464"/>
  <c r="X234" i="26464"/>
  <c r="Y234" i="26464"/>
  <c r="Z234" i="26464"/>
  <c r="AA234" i="26464"/>
  <c r="AB234" i="26464"/>
  <c r="AC234" i="26464"/>
  <c r="AD234" i="26464"/>
  <c r="AE234" i="26464"/>
  <c r="AF234" i="26464"/>
  <c r="AG234" i="26464"/>
  <c r="AH234" i="26464"/>
  <c r="AI234" i="26464"/>
  <c r="AJ234" i="26464"/>
  <c r="AK234" i="26464"/>
  <c r="AL234" i="26464"/>
  <c r="AM234" i="26464"/>
  <c r="AN234" i="26464"/>
  <c r="AO234" i="26464"/>
  <c r="AP234" i="26464"/>
  <c r="AQ234" i="26464"/>
  <c r="AR234" i="26464"/>
  <c r="AS234" i="26464"/>
  <c r="AT234" i="26464"/>
  <c r="AU234" i="26464"/>
  <c r="AV234" i="26464"/>
  <c r="AW234" i="26464"/>
  <c r="AX234" i="26464"/>
  <c r="AY234" i="26464"/>
  <c r="AZ234" i="26464"/>
  <c r="BA234" i="26464"/>
  <c r="BB234" i="26464"/>
  <c r="BC234" i="26464"/>
  <c r="BD234" i="26464"/>
  <c r="BE234" i="26464"/>
  <c r="BF234" i="26464"/>
  <c r="BO234" i="26464"/>
  <c r="BP234" i="26464"/>
  <c r="BQ234" i="26464"/>
  <c r="BR234" i="26464"/>
  <c r="BS234" i="26464"/>
  <c r="BT234" i="26464"/>
  <c r="BU234" i="26464"/>
  <c r="BV234" i="26464"/>
  <c r="BW234" i="26464"/>
  <c r="BX234" i="26464"/>
  <c r="BY234" i="26464"/>
  <c r="BZ234" i="26464"/>
  <c r="CA234" i="26464"/>
  <c r="CB234" i="26464"/>
  <c r="CC234" i="26464"/>
  <c r="CD234" i="26464"/>
  <c r="CE234" i="26464"/>
  <c r="CF234" i="26464"/>
  <c r="CG234" i="26464"/>
  <c r="CH234" i="26464"/>
  <c r="CI234" i="26464"/>
  <c r="CJ234" i="26464"/>
  <c r="CQ234" i="26464"/>
  <c r="CR234" i="26464"/>
  <c r="CS234" i="26464"/>
  <c r="CT234" i="26464"/>
  <c r="CU234" i="26464"/>
  <c r="CV234" i="26464"/>
  <c r="A235" i="26464"/>
  <c r="B235" i="26464"/>
  <c r="C235" i="26464"/>
  <c r="D235" i="26464"/>
  <c r="E235" i="26464"/>
  <c r="F235" i="26464"/>
  <c r="G235" i="26464"/>
  <c r="H235" i="26464"/>
  <c r="I235" i="26464"/>
  <c r="J235" i="26464"/>
  <c r="K235" i="26464"/>
  <c r="L235" i="26464"/>
  <c r="M235" i="26464"/>
  <c r="N235" i="26464"/>
  <c r="O235" i="26464"/>
  <c r="P235" i="26464"/>
  <c r="Q235" i="26464"/>
  <c r="R235" i="26464"/>
  <c r="S235" i="26464"/>
  <c r="T235" i="26464"/>
  <c r="U235" i="26464"/>
  <c r="V235" i="26464"/>
  <c r="W235" i="26464"/>
  <c r="X235" i="26464"/>
  <c r="Y235" i="26464"/>
  <c r="Z235" i="26464"/>
  <c r="AA235" i="26464"/>
  <c r="AB235" i="26464"/>
  <c r="AC235" i="26464"/>
  <c r="AD235" i="26464"/>
  <c r="AE235" i="26464"/>
  <c r="AF235" i="26464"/>
  <c r="AG235" i="26464"/>
  <c r="AH235" i="26464"/>
  <c r="AI235" i="26464"/>
  <c r="AJ235" i="26464"/>
  <c r="AK235" i="26464"/>
  <c r="AL235" i="26464"/>
  <c r="AM235" i="26464"/>
  <c r="AN235" i="26464"/>
  <c r="AO235" i="26464"/>
  <c r="AP235" i="26464"/>
  <c r="AQ235" i="26464"/>
  <c r="AR235" i="26464"/>
  <c r="AS235" i="26464"/>
  <c r="AT235" i="26464"/>
  <c r="AU235" i="26464"/>
  <c r="AV235" i="26464"/>
  <c r="AW235" i="26464"/>
  <c r="AX235" i="26464"/>
  <c r="AY235" i="26464"/>
  <c r="AZ235" i="26464"/>
  <c r="BA235" i="26464"/>
  <c r="BB235" i="26464"/>
  <c r="BC235" i="26464"/>
  <c r="BD235" i="26464"/>
  <c r="BE235" i="26464"/>
  <c r="BF235" i="26464"/>
  <c r="BO235" i="26464"/>
  <c r="BP235" i="26464"/>
  <c r="BQ235" i="26464"/>
  <c r="BR235" i="26464"/>
  <c r="BS235" i="26464"/>
  <c r="BT235" i="26464"/>
  <c r="BU235" i="26464"/>
  <c r="BV235" i="26464"/>
  <c r="BW235" i="26464"/>
  <c r="BX235" i="26464"/>
  <c r="BY235" i="26464"/>
  <c r="BZ235" i="26464"/>
  <c r="CA235" i="26464"/>
  <c r="CB235" i="26464"/>
  <c r="CC235" i="26464"/>
  <c r="CD235" i="26464"/>
  <c r="CE235" i="26464"/>
  <c r="CF235" i="26464"/>
  <c r="CG235" i="26464"/>
  <c r="CH235" i="26464"/>
  <c r="CI235" i="26464"/>
  <c r="CJ235" i="26464"/>
  <c r="CQ235" i="26464"/>
  <c r="CR235" i="26464"/>
  <c r="CS235" i="26464"/>
  <c r="CT235" i="26464"/>
  <c r="CU235" i="26464"/>
  <c r="CV235" i="26464"/>
  <c r="A236" i="26464"/>
  <c r="B236" i="26464"/>
  <c r="C236" i="26464"/>
  <c r="D236" i="26464"/>
  <c r="E236" i="26464"/>
  <c r="F236" i="26464"/>
  <c r="G236" i="26464"/>
  <c r="H236" i="26464"/>
  <c r="I236" i="26464"/>
  <c r="J236" i="26464"/>
  <c r="K236" i="26464"/>
  <c r="L236" i="26464"/>
  <c r="M236" i="26464"/>
  <c r="N236" i="26464"/>
  <c r="O236" i="26464"/>
  <c r="P236" i="26464"/>
  <c r="Q236" i="26464"/>
  <c r="R236" i="26464"/>
  <c r="S236" i="26464"/>
  <c r="T236" i="26464"/>
  <c r="U236" i="26464"/>
  <c r="V236" i="26464"/>
  <c r="W236" i="26464"/>
  <c r="X236" i="26464"/>
  <c r="Y236" i="26464"/>
  <c r="Z236" i="26464"/>
  <c r="AA236" i="26464"/>
  <c r="AB236" i="26464"/>
  <c r="AC236" i="26464"/>
  <c r="AD236" i="26464"/>
  <c r="AE236" i="26464"/>
  <c r="AF236" i="26464"/>
  <c r="AG236" i="26464"/>
  <c r="AH236" i="26464"/>
  <c r="AI236" i="26464"/>
  <c r="AJ236" i="26464"/>
  <c r="AK236" i="26464"/>
  <c r="AL236" i="26464"/>
  <c r="AM236" i="26464"/>
  <c r="AN236" i="26464"/>
  <c r="AO236" i="26464"/>
  <c r="AP236" i="26464"/>
  <c r="AQ236" i="26464"/>
  <c r="AR236" i="26464"/>
  <c r="AS236" i="26464"/>
  <c r="AT236" i="26464"/>
  <c r="AU236" i="26464"/>
  <c r="AV236" i="26464"/>
  <c r="AW236" i="26464"/>
  <c r="AX236" i="26464"/>
  <c r="AY236" i="26464"/>
  <c r="AZ236" i="26464"/>
  <c r="BA236" i="26464"/>
  <c r="BB236" i="26464"/>
  <c r="BC236" i="26464"/>
  <c r="BD236" i="26464"/>
  <c r="BE236" i="26464"/>
  <c r="BF236" i="26464"/>
  <c r="BO236" i="26464"/>
  <c r="BP236" i="26464"/>
  <c r="BQ236" i="26464"/>
  <c r="BR236" i="26464"/>
  <c r="BS236" i="26464"/>
  <c r="BT236" i="26464"/>
  <c r="BU236" i="26464"/>
  <c r="BV236" i="26464"/>
  <c r="BW236" i="26464"/>
  <c r="BX236" i="26464"/>
  <c r="BY236" i="26464"/>
  <c r="BZ236" i="26464"/>
  <c r="CA236" i="26464"/>
  <c r="CB236" i="26464"/>
  <c r="CC236" i="26464"/>
  <c r="CD236" i="26464"/>
  <c r="CE236" i="26464"/>
  <c r="CF236" i="26464"/>
  <c r="CG236" i="26464"/>
  <c r="CH236" i="26464"/>
  <c r="CI236" i="26464"/>
  <c r="CJ236" i="26464"/>
  <c r="CQ236" i="26464"/>
  <c r="CR236" i="26464"/>
  <c r="CS236" i="26464"/>
  <c r="CT236" i="26464"/>
  <c r="CU236" i="26464"/>
  <c r="CV236" i="26464"/>
  <c r="A237" i="26464"/>
  <c r="B237" i="26464"/>
  <c r="C237" i="26464"/>
  <c r="D237" i="26464"/>
  <c r="E237" i="26464"/>
  <c r="F237" i="26464"/>
  <c r="G237" i="26464"/>
  <c r="H237" i="26464"/>
  <c r="I237" i="26464"/>
  <c r="J237" i="26464"/>
  <c r="K237" i="26464"/>
  <c r="L237" i="26464"/>
  <c r="M237" i="26464"/>
  <c r="N237" i="26464"/>
  <c r="O237" i="26464"/>
  <c r="P237" i="26464"/>
  <c r="Q237" i="26464"/>
  <c r="R237" i="26464"/>
  <c r="S237" i="26464"/>
  <c r="T237" i="26464"/>
  <c r="U237" i="26464"/>
  <c r="V237" i="26464"/>
  <c r="W237" i="26464"/>
  <c r="X237" i="26464"/>
  <c r="Y237" i="26464"/>
  <c r="Z237" i="26464"/>
  <c r="AA237" i="26464"/>
  <c r="AB237" i="26464"/>
  <c r="AC237" i="26464"/>
  <c r="AD237" i="26464"/>
  <c r="AE237" i="26464"/>
  <c r="AF237" i="26464"/>
  <c r="AG237" i="26464"/>
  <c r="AH237" i="26464"/>
  <c r="AI237" i="26464"/>
  <c r="AJ237" i="26464"/>
  <c r="AK237" i="26464"/>
  <c r="AL237" i="26464"/>
  <c r="AM237" i="26464"/>
  <c r="AN237" i="26464"/>
  <c r="AO237" i="26464"/>
  <c r="AP237" i="26464"/>
  <c r="AQ237" i="26464"/>
  <c r="AR237" i="26464"/>
  <c r="AS237" i="26464"/>
  <c r="AT237" i="26464"/>
  <c r="AU237" i="26464"/>
  <c r="AV237" i="26464"/>
  <c r="AW237" i="26464"/>
  <c r="AX237" i="26464"/>
  <c r="AY237" i="26464"/>
  <c r="AZ237" i="26464"/>
  <c r="BA237" i="26464"/>
  <c r="BB237" i="26464"/>
  <c r="BC237" i="26464"/>
  <c r="BD237" i="26464"/>
  <c r="BE237" i="26464"/>
  <c r="BF237" i="26464"/>
  <c r="BO237" i="26464"/>
  <c r="BP237" i="26464"/>
  <c r="BQ237" i="26464"/>
  <c r="BR237" i="26464"/>
  <c r="BS237" i="26464"/>
  <c r="BT237" i="26464"/>
  <c r="BU237" i="26464"/>
  <c r="BV237" i="26464"/>
  <c r="BW237" i="26464"/>
  <c r="BX237" i="26464"/>
  <c r="BY237" i="26464"/>
  <c r="BZ237" i="26464"/>
  <c r="CA237" i="26464"/>
  <c r="CB237" i="26464"/>
  <c r="CC237" i="26464"/>
  <c r="CD237" i="26464"/>
  <c r="CE237" i="26464"/>
  <c r="CF237" i="26464"/>
  <c r="CG237" i="26464"/>
  <c r="CH237" i="26464"/>
  <c r="CI237" i="26464"/>
  <c r="CJ237" i="26464"/>
  <c r="CQ237" i="26464"/>
  <c r="CR237" i="26464"/>
  <c r="CS237" i="26464"/>
  <c r="CT237" i="26464"/>
  <c r="CU237" i="26464"/>
  <c r="CV237" i="26464"/>
  <c r="A238" i="26464"/>
  <c r="B238" i="26464"/>
  <c r="C238" i="26464"/>
  <c r="D238" i="26464"/>
  <c r="E238" i="26464"/>
  <c r="F238" i="26464"/>
  <c r="G238" i="26464"/>
  <c r="H238" i="26464"/>
  <c r="I238" i="26464"/>
  <c r="J238" i="26464"/>
  <c r="K238" i="26464"/>
  <c r="L238" i="26464"/>
  <c r="M238" i="26464"/>
  <c r="N238" i="26464"/>
  <c r="O238" i="26464"/>
  <c r="P238" i="26464"/>
  <c r="Q238" i="26464"/>
  <c r="R238" i="26464"/>
  <c r="S238" i="26464"/>
  <c r="T238" i="26464"/>
  <c r="U238" i="26464"/>
  <c r="V238" i="26464"/>
  <c r="W238" i="26464"/>
  <c r="X238" i="26464"/>
  <c r="Y238" i="26464"/>
  <c r="Z238" i="26464"/>
  <c r="AA238" i="26464"/>
  <c r="AB238" i="26464"/>
  <c r="AC238" i="26464"/>
  <c r="AD238" i="26464"/>
  <c r="AE238" i="26464"/>
  <c r="AF238" i="26464"/>
  <c r="AG238" i="26464"/>
  <c r="AH238" i="26464"/>
  <c r="AI238" i="26464"/>
  <c r="AJ238" i="26464"/>
  <c r="AK238" i="26464"/>
  <c r="AL238" i="26464"/>
  <c r="AM238" i="26464"/>
  <c r="AN238" i="26464"/>
  <c r="AO238" i="26464"/>
  <c r="AP238" i="26464"/>
  <c r="AQ238" i="26464"/>
  <c r="AR238" i="26464"/>
  <c r="AS238" i="26464"/>
  <c r="AT238" i="26464"/>
  <c r="AU238" i="26464"/>
  <c r="AV238" i="26464"/>
  <c r="AW238" i="26464"/>
  <c r="AX238" i="26464"/>
  <c r="AY238" i="26464"/>
  <c r="AZ238" i="26464"/>
  <c r="BA238" i="26464"/>
  <c r="BB238" i="26464"/>
  <c r="BC238" i="26464"/>
  <c r="BD238" i="26464"/>
  <c r="BE238" i="26464"/>
  <c r="BF238" i="26464"/>
  <c r="BO238" i="26464"/>
  <c r="BP238" i="26464"/>
  <c r="BQ238" i="26464"/>
  <c r="BR238" i="26464"/>
  <c r="BS238" i="26464"/>
  <c r="BT238" i="26464"/>
  <c r="BU238" i="26464"/>
  <c r="BV238" i="26464"/>
  <c r="BW238" i="26464"/>
  <c r="BX238" i="26464"/>
  <c r="BY238" i="26464"/>
  <c r="BZ238" i="26464"/>
  <c r="CA238" i="26464"/>
  <c r="CB238" i="26464"/>
  <c r="CC238" i="26464"/>
  <c r="CD238" i="26464"/>
  <c r="CE238" i="26464"/>
  <c r="CF238" i="26464"/>
  <c r="CG238" i="26464"/>
  <c r="CH238" i="26464"/>
  <c r="CI238" i="26464"/>
  <c r="CJ238" i="26464"/>
  <c r="CQ238" i="26464"/>
  <c r="CR238" i="26464"/>
  <c r="CS238" i="26464"/>
  <c r="CT238" i="26464"/>
  <c r="CU238" i="26464"/>
  <c r="CV238" i="26464"/>
  <c r="A239" i="26464"/>
  <c r="B239" i="26464"/>
  <c r="C239" i="26464"/>
  <c r="D239" i="26464"/>
  <c r="E239" i="26464"/>
  <c r="F239" i="26464"/>
  <c r="G239" i="26464"/>
  <c r="H239" i="26464"/>
  <c r="I239" i="26464"/>
  <c r="J239" i="26464"/>
  <c r="K239" i="26464"/>
  <c r="L239" i="26464"/>
  <c r="M239" i="26464"/>
  <c r="N239" i="26464"/>
  <c r="O239" i="26464"/>
  <c r="P239" i="26464"/>
  <c r="Q239" i="26464"/>
  <c r="R239" i="26464"/>
  <c r="S239" i="26464"/>
  <c r="T239" i="26464"/>
  <c r="U239" i="26464"/>
  <c r="V239" i="26464"/>
  <c r="W239" i="26464"/>
  <c r="X239" i="26464"/>
  <c r="Y239" i="26464"/>
  <c r="Z239" i="26464"/>
  <c r="AA239" i="26464"/>
  <c r="AB239" i="26464"/>
  <c r="AC239" i="26464"/>
  <c r="AD239" i="26464"/>
  <c r="AE239" i="26464"/>
  <c r="AF239" i="26464"/>
  <c r="AG239" i="26464"/>
  <c r="AH239" i="26464"/>
  <c r="AI239" i="26464"/>
  <c r="AJ239" i="26464"/>
  <c r="AK239" i="26464"/>
  <c r="AL239" i="26464"/>
  <c r="AM239" i="26464"/>
  <c r="AN239" i="26464"/>
  <c r="AO239" i="26464"/>
  <c r="AP239" i="26464"/>
  <c r="AQ239" i="26464"/>
  <c r="AR239" i="26464"/>
  <c r="AS239" i="26464"/>
  <c r="AT239" i="26464"/>
  <c r="AU239" i="26464"/>
  <c r="AV239" i="26464"/>
  <c r="AW239" i="26464"/>
  <c r="AX239" i="26464"/>
  <c r="AY239" i="26464"/>
  <c r="AZ239" i="26464"/>
  <c r="BA239" i="26464"/>
  <c r="BB239" i="26464"/>
  <c r="BC239" i="26464"/>
  <c r="BD239" i="26464"/>
  <c r="BE239" i="26464"/>
  <c r="BF239" i="26464"/>
  <c r="BO239" i="26464"/>
  <c r="BP239" i="26464"/>
  <c r="BQ239" i="26464"/>
  <c r="BR239" i="26464"/>
  <c r="BS239" i="26464"/>
  <c r="BT239" i="26464"/>
  <c r="BU239" i="26464"/>
  <c r="BV239" i="26464"/>
  <c r="BW239" i="26464"/>
  <c r="BX239" i="26464"/>
  <c r="BY239" i="26464"/>
  <c r="BZ239" i="26464"/>
  <c r="CA239" i="26464"/>
  <c r="CB239" i="26464"/>
  <c r="CC239" i="26464"/>
  <c r="CD239" i="26464"/>
  <c r="CE239" i="26464"/>
  <c r="CF239" i="26464"/>
  <c r="CG239" i="26464"/>
  <c r="CH239" i="26464"/>
  <c r="CI239" i="26464"/>
  <c r="CJ239" i="26464"/>
  <c r="CQ239" i="26464"/>
  <c r="CR239" i="26464"/>
  <c r="CS239" i="26464"/>
  <c r="CT239" i="26464"/>
  <c r="CU239" i="26464"/>
  <c r="CV239" i="26464"/>
  <c r="A240" i="26464"/>
  <c r="B240" i="26464"/>
  <c r="C240" i="26464"/>
  <c r="D240" i="26464"/>
  <c r="E240" i="26464"/>
  <c r="F240" i="26464"/>
  <c r="G240" i="26464"/>
  <c r="H240" i="26464"/>
  <c r="I240" i="26464"/>
  <c r="J240" i="26464"/>
  <c r="K240" i="26464"/>
  <c r="L240" i="26464"/>
  <c r="M240" i="26464"/>
  <c r="N240" i="26464"/>
  <c r="O240" i="26464"/>
  <c r="P240" i="26464"/>
  <c r="Q240" i="26464"/>
  <c r="R240" i="26464"/>
  <c r="S240" i="26464"/>
  <c r="T240" i="26464"/>
  <c r="U240" i="26464"/>
  <c r="V240" i="26464"/>
  <c r="W240" i="26464"/>
  <c r="X240" i="26464"/>
  <c r="Y240" i="26464"/>
  <c r="Z240" i="26464"/>
  <c r="AA240" i="26464"/>
  <c r="AB240" i="26464"/>
  <c r="AC240" i="26464"/>
  <c r="AD240" i="26464"/>
  <c r="AE240" i="26464"/>
  <c r="AF240" i="26464"/>
  <c r="AG240" i="26464"/>
  <c r="AH240" i="26464"/>
  <c r="AI240" i="26464"/>
  <c r="AJ240" i="26464"/>
  <c r="AK240" i="26464"/>
  <c r="AL240" i="26464"/>
  <c r="AM240" i="26464"/>
  <c r="AN240" i="26464"/>
  <c r="AO240" i="26464"/>
  <c r="AP240" i="26464"/>
  <c r="AQ240" i="26464"/>
  <c r="AR240" i="26464"/>
  <c r="AS240" i="26464"/>
  <c r="AT240" i="26464"/>
  <c r="AU240" i="26464"/>
  <c r="AV240" i="26464"/>
  <c r="AW240" i="26464"/>
  <c r="AX240" i="26464"/>
  <c r="AY240" i="26464"/>
  <c r="AZ240" i="26464"/>
  <c r="BA240" i="26464"/>
  <c r="BB240" i="26464"/>
  <c r="BC240" i="26464"/>
  <c r="BD240" i="26464"/>
  <c r="BE240" i="26464"/>
  <c r="BF240" i="26464"/>
  <c r="BO240" i="26464"/>
  <c r="BP240" i="26464"/>
  <c r="BQ240" i="26464"/>
  <c r="BR240" i="26464"/>
  <c r="BS240" i="26464"/>
  <c r="BT240" i="26464"/>
  <c r="BU240" i="26464"/>
  <c r="BV240" i="26464"/>
  <c r="BW240" i="26464"/>
  <c r="BX240" i="26464"/>
  <c r="BY240" i="26464"/>
  <c r="BZ240" i="26464"/>
  <c r="CA240" i="26464"/>
  <c r="CB240" i="26464"/>
  <c r="CC240" i="26464"/>
  <c r="CD240" i="26464"/>
  <c r="CE240" i="26464"/>
  <c r="CF240" i="26464"/>
  <c r="CG240" i="26464"/>
  <c r="CH240" i="26464"/>
  <c r="CI240" i="26464"/>
  <c r="CJ240" i="26464"/>
  <c r="CQ240" i="26464"/>
  <c r="CR240" i="26464"/>
  <c r="CS240" i="26464"/>
  <c r="CT240" i="26464"/>
  <c r="CU240" i="26464"/>
  <c r="CV240" i="26464"/>
  <c r="A241" i="26464"/>
  <c r="B241" i="26464"/>
  <c r="C241" i="26464"/>
  <c r="D241" i="26464"/>
  <c r="E241" i="26464"/>
  <c r="F241" i="26464"/>
  <c r="G241" i="26464"/>
  <c r="H241" i="26464"/>
  <c r="I241" i="26464"/>
  <c r="J241" i="26464"/>
  <c r="K241" i="26464"/>
  <c r="L241" i="26464"/>
  <c r="M241" i="26464"/>
  <c r="N241" i="26464"/>
  <c r="O241" i="26464"/>
  <c r="P241" i="26464"/>
  <c r="Q241" i="26464"/>
  <c r="R241" i="26464"/>
  <c r="S241" i="26464"/>
  <c r="T241" i="26464"/>
  <c r="U241" i="26464"/>
  <c r="V241" i="26464"/>
  <c r="W241" i="26464"/>
  <c r="X241" i="26464"/>
  <c r="Y241" i="26464"/>
  <c r="Z241" i="26464"/>
  <c r="AA241" i="26464"/>
  <c r="AB241" i="26464"/>
  <c r="AC241" i="26464"/>
  <c r="AD241" i="26464"/>
  <c r="AE241" i="26464"/>
  <c r="AF241" i="26464"/>
  <c r="AG241" i="26464"/>
  <c r="AH241" i="26464"/>
  <c r="AI241" i="26464"/>
  <c r="AJ241" i="26464"/>
  <c r="AK241" i="26464"/>
  <c r="AL241" i="26464"/>
  <c r="AM241" i="26464"/>
  <c r="AN241" i="26464"/>
  <c r="AO241" i="26464"/>
  <c r="AP241" i="26464"/>
  <c r="AQ241" i="26464"/>
  <c r="AR241" i="26464"/>
  <c r="AS241" i="26464"/>
  <c r="AT241" i="26464"/>
  <c r="AU241" i="26464"/>
  <c r="AV241" i="26464"/>
  <c r="AW241" i="26464"/>
  <c r="AX241" i="26464"/>
  <c r="AY241" i="26464"/>
  <c r="AZ241" i="26464"/>
  <c r="BA241" i="26464"/>
  <c r="BB241" i="26464"/>
  <c r="BC241" i="26464"/>
  <c r="BD241" i="26464"/>
  <c r="BE241" i="26464"/>
  <c r="BF241" i="26464"/>
  <c r="BO241" i="26464"/>
  <c r="BP241" i="26464"/>
  <c r="BQ241" i="26464"/>
  <c r="BR241" i="26464"/>
  <c r="BS241" i="26464"/>
  <c r="BT241" i="26464"/>
  <c r="BU241" i="26464"/>
  <c r="BV241" i="26464"/>
  <c r="BW241" i="26464"/>
  <c r="BX241" i="26464"/>
  <c r="BY241" i="26464"/>
  <c r="BZ241" i="26464"/>
  <c r="CA241" i="26464"/>
  <c r="CB241" i="26464"/>
  <c r="CC241" i="26464"/>
  <c r="CD241" i="26464"/>
  <c r="CE241" i="26464"/>
  <c r="CF241" i="26464"/>
  <c r="CG241" i="26464"/>
  <c r="CH241" i="26464"/>
  <c r="CI241" i="26464"/>
  <c r="CJ241" i="26464"/>
  <c r="CQ241" i="26464"/>
  <c r="CR241" i="26464"/>
  <c r="CS241" i="26464"/>
  <c r="CT241" i="26464"/>
  <c r="CU241" i="26464"/>
  <c r="CV241" i="26464"/>
  <c r="A242" i="26464"/>
  <c r="B242" i="26464"/>
  <c r="C242" i="26464"/>
  <c r="D242" i="26464"/>
  <c r="E242" i="26464"/>
  <c r="F242" i="26464"/>
  <c r="G242" i="26464"/>
  <c r="H242" i="26464"/>
  <c r="I242" i="26464"/>
  <c r="J242" i="26464"/>
  <c r="K242" i="26464"/>
  <c r="L242" i="26464"/>
  <c r="M242" i="26464"/>
  <c r="N242" i="26464"/>
  <c r="O242" i="26464"/>
  <c r="P242" i="26464"/>
  <c r="Q242" i="26464"/>
  <c r="R242" i="26464"/>
  <c r="S242" i="26464"/>
  <c r="T242" i="26464"/>
  <c r="U242" i="26464"/>
  <c r="V242" i="26464"/>
  <c r="W242" i="26464"/>
  <c r="X242" i="26464"/>
  <c r="Y242" i="26464"/>
  <c r="Z242" i="26464"/>
  <c r="AA242" i="26464"/>
  <c r="AB242" i="26464"/>
  <c r="AC242" i="26464"/>
  <c r="AD242" i="26464"/>
  <c r="AE242" i="26464"/>
  <c r="AF242" i="26464"/>
  <c r="AG242" i="26464"/>
  <c r="AH242" i="26464"/>
  <c r="AI242" i="26464"/>
  <c r="AJ242" i="26464"/>
  <c r="AK242" i="26464"/>
  <c r="AL242" i="26464"/>
  <c r="AM242" i="26464"/>
  <c r="AN242" i="26464"/>
  <c r="AO242" i="26464"/>
  <c r="AP242" i="26464"/>
  <c r="AQ242" i="26464"/>
  <c r="AR242" i="26464"/>
  <c r="AS242" i="26464"/>
  <c r="AT242" i="26464"/>
  <c r="AU242" i="26464"/>
  <c r="AV242" i="26464"/>
  <c r="AW242" i="26464"/>
  <c r="AX242" i="26464"/>
  <c r="AY242" i="26464"/>
  <c r="AZ242" i="26464"/>
  <c r="BA242" i="26464"/>
  <c r="BB242" i="26464"/>
  <c r="BC242" i="26464"/>
  <c r="BD242" i="26464"/>
  <c r="BE242" i="26464"/>
  <c r="BF242" i="26464"/>
  <c r="BO242" i="26464"/>
  <c r="BP242" i="26464"/>
  <c r="BQ242" i="26464"/>
  <c r="BR242" i="26464"/>
  <c r="BS242" i="26464"/>
  <c r="BT242" i="26464"/>
  <c r="BU242" i="26464"/>
  <c r="BV242" i="26464"/>
  <c r="BW242" i="26464"/>
  <c r="BX242" i="26464"/>
  <c r="BY242" i="26464"/>
  <c r="BZ242" i="26464"/>
  <c r="CA242" i="26464"/>
  <c r="CB242" i="26464"/>
  <c r="CC242" i="26464"/>
  <c r="CD242" i="26464"/>
  <c r="CE242" i="26464"/>
  <c r="CF242" i="26464"/>
  <c r="CG242" i="26464"/>
  <c r="CH242" i="26464"/>
  <c r="CI242" i="26464"/>
  <c r="CJ242" i="26464"/>
  <c r="CQ242" i="26464"/>
  <c r="CR242" i="26464"/>
  <c r="CS242" i="26464"/>
  <c r="CT242" i="26464"/>
  <c r="CU242" i="26464"/>
  <c r="CV242" i="26464"/>
  <c r="A243" i="26464"/>
  <c r="B243" i="26464"/>
  <c r="C243" i="26464"/>
  <c r="D243" i="26464"/>
  <c r="E243" i="26464"/>
  <c r="F243" i="26464"/>
  <c r="G243" i="26464"/>
  <c r="H243" i="26464"/>
  <c r="I243" i="26464"/>
  <c r="J243" i="26464"/>
  <c r="K243" i="26464"/>
  <c r="L243" i="26464"/>
  <c r="M243" i="26464"/>
  <c r="N243" i="26464"/>
  <c r="O243" i="26464"/>
  <c r="P243" i="26464"/>
  <c r="Q243" i="26464"/>
  <c r="R243" i="26464"/>
  <c r="S243" i="26464"/>
  <c r="T243" i="26464"/>
  <c r="U243" i="26464"/>
  <c r="V243" i="26464"/>
  <c r="W243" i="26464"/>
  <c r="X243" i="26464"/>
  <c r="Y243" i="26464"/>
  <c r="Z243" i="26464"/>
  <c r="AA243" i="26464"/>
  <c r="AB243" i="26464"/>
  <c r="AC243" i="26464"/>
  <c r="AD243" i="26464"/>
  <c r="AE243" i="26464"/>
  <c r="AF243" i="26464"/>
  <c r="AG243" i="26464"/>
  <c r="AH243" i="26464"/>
  <c r="AI243" i="26464"/>
  <c r="AJ243" i="26464"/>
  <c r="AK243" i="26464"/>
  <c r="AL243" i="26464"/>
  <c r="AM243" i="26464"/>
  <c r="AN243" i="26464"/>
  <c r="AO243" i="26464"/>
  <c r="AP243" i="26464"/>
  <c r="AQ243" i="26464"/>
  <c r="AR243" i="26464"/>
  <c r="AS243" i="26464"/>
  <c r="AT243" i="26464"/>
  <c r="AU243" i="26464"/>
  <c r="AV243" i="26464"/>
  <c r="AW243" i="26464"/>
  <c r="AX243" i="26464"/>
  <c r="AY243" i="26464"/>
  <c r="AZ243" i="26464"/>
  <c r="BA243" i="26464"/>
  <c r="BB243" i="26464"/>
  <c r="BC243" i="26464"/>
  <c r="BD243" i="26464"/>
  <c r="BE243" i="26464"/>
  <c r="BF243" i="26464"/>
  <c r="BO243" i="26464"/>
  <c r="BP243" i="26464"/>
  <c r="BQ243" i="26464"/>
  <c r="BR243" i="26464"/>
  <c r="BS243" i="26464"/>
  <c r="BT243" i="26464"/>
  <c r="BU243" i="26464"/>
  <c r="BV243" i="26464"/>
  <c r="BW243" i="26464"/>
  <c r="BX243" i="26464"/>
  <c r="BY243" i="26464"/>
  <c r="BZ243" i="26464"/>
  <c r="CA243" i="26464"/>
  <c r="CB243" i="26464"/>
  <c r="CC243" i="26464"/>
  <c r="CD243" i="26464"/>
  <c r="CE243" i="26464"/>
  <c r="CF243" i="26464"/>
  <c r="CG243" i="26464"/>
  <c r="CH243" i="26464"/>
  <c r="CI243" i="26464"/>
  <c r="CJ243" i="26464"/>
  <c r="CQ243" i="26464"/>
  <c r="CR243" i="26464"/>
  <c r="CS243" i="26464"/>
  <c r="CT243" i="26464"/>
  <c r="CU243" i="26464"/>
  <c r="CV243" i="26464"/>
  <c r="A244" i="26464"/>
  <c r="B244" i="26464"/>
  <c r="C244" i="26464"/>
  <c r="D244" i="26464"/>
  <c r="E244" i="26464"/>
  <c r="F244" i="26464"/>
  <c r="G244" i="26464"/>
  <c r="H244" i="26464"/>
  <c r="I244" i="26464"/>
  <c r="J244" i="26464"/>
  <c r="K244" i="26464"/>
  <c r="L244" i="26464"/>
  <c r="M244" i="26464"/>
  <c r="N244" i="26464"/>
  <c r="O244" i="26464"/>
  <c r="P244" i="26464"/>
  <c r="Q244" i="26464"/>
  <c r="R244" i="26464"/>
  <c r="S244" i="26464"/>
  <c r="T244" i="26464"/>
  <c r="U244" i="26464"/>
  <c r="V244" i="26464"/>
  <c r="W244" i="26464"/>
  <c r="X244" i="26464"/>
  <c r="Y244" i="26464"/>
  <c r="Z244" i="26464"/>
  <c r="AA244" i="26464"/>
  <c r="AB244" i="26464"/>
  <c r="AC244" i="26464"/>
  <c r="AD244" i="26464"/>
  <c r="AE244" i="26464"/>
  <c r="AF244" i="26464"/>
  <c r="AG244" i="26464"/>
  <c r="AH244" i="26464"/>
  <c r="AI244" i="26464"/>
  <c r="AJ244" i="26464"/>
  <c r="AK244" i="26464"/>
  <c r="AL244" i="26464"/>
  <c r="AM244" i="26464"/>
  <c r="AN244" i="26464"/>
  <c r="AO244" i="26464"/>
  <c r="AP244" i="26464"/>
  <c r="AQ244" i="26464"/>
  <c r="AR244" i="26464"/>
  <c r="AS244" i="26464"/>
  <c r="AT244" i="26464"/>
  <c r="AU244" i="26464"/>
  <c r="AV244" i="26464"/>
  <c r="AW244" i="26464"/>
  <c r="AX244" i="26464"/>
  <c r="AY244" i="26464"/>
  <c r="AZ244" i="26464"/>
  <c r="BA244" i="26464"/>
  <c r="BB244" i="26464"/>
  <c r="BC244" i="26464"/>
  <c r="BD244" i="26464"/>
  <c r="BE244" i="26464"/>
  <c r="BF244" i="26464"/>
  <c r="BO244" i="26464"/>
  <c r="BP244" i="26464"/>
  <c r="BQ244" i="26464"/>
  <c r="BR244" i="26464"/>
  <c r="BS244" i="26464"/>
  <c r="BT244" i="26464"/>
  <c r="BU244" i="26464"/>
  <c r="BV244" i="26464"/>
  <c r="BW244" i="26464"/>
  <c r="BX244" i="26464"/>
  <c r="BY244" i="26464"/>
  <c r="BZ244" i="26464"/>
  <c r="CA244" i="26464"/>
  <c r="CB244" i="26464"/>
  <c r="CC244" i="26464"/>
  <c r="CD244" i="26464"/>
  <c r="CE244" i="26464"/>
  <c r="CF244" i="26464"/>
  <c r="CG244" i="26464"/>
  <c r="CH244" i="26464"/>
  <c r="CI244" i="26464"/>
  <c r="CJ244" i="26464"/>
  <c r="CQ244" i="26464"/>
  <c r="CR244" i="26464"/>
  <c r="CS244" i="26464"/>
  <c r="CT244" i="26464"/>
  <c r="CU244" i="26464"/>
  <c r="CV244" i="26464"/>
  <c r="A245" i="26464"/>
  <c r="B245" i="26464"/>
  <c r="C245" i="26464"/>
  <c r="D245" i="26464"/>
  <c r="E245" i="26464"/>
  <c r="F245" i="26464"/>
  <c r="G245" i="26464"/>
  <c r="H245" i="26464"/>
  <c r="I245" i="26464"/>
  <c r="J245" i="26464"/>
  <c r="K245" i="26464"/>
  <c r="L245" i="26464"/>
  <c r="M245" i="26464"/>
  <c r="N245" i="26464"/>
  <c r="O245" i="26464"/>
  <c r="P245" i="26464"/>
  <c r="Q245" i="26464"/>
  <c r="R245" i="26464"/>
  <c r="S245" i="26464"/>
  <c r="T245" i="26464"/>
  <c r="U245" i="26464"/>
  <c r="V245" i="26464"/>
  <c r="W245" i="26464"/>
  <c r="X245" i="26464"/>
  <c r="Y245" i="26464"/>
  <c r="Z245" i="26464"/>
  <c r="AA245" i="26464"/>
  <c r="AB245" i="26464"/>
  <c r="AC245" i="26464"/>
  <c r="AD245" i="26464"/>
  <c r="AE245" i="26464"/>
  <c r="AF245" i="26464"/>
  <c r="AG245" i="26464"/>
  <c r="AH245" i="26464"/>
  <c r="AI245" i="26464"/>
  <c r="AJ245" i="26464"/>
  <c r="AK245" i="26464"/>
  <c r="AL245" i="26464"/>
  <c r="AM245" i="26464"/>
  <c r="AN245" i="26464"/>
  <c r="AO245" i="26464"/>
  <c r="AP245" i="26464"/>
  <c r="AQ245" i="26464"/>
  <c r="AR245" i="26464"/>
  <c r="AS245" i="26464"/>
  <c r="AT245" i="26464"/>
  <c r="AU245" i="26464"/>
  <c r="AV245" i="26464"/>
  <c r="AW245" i="26464"/>
  <c r="AX245" i="26464"/>
  <c r="AY245" i="26464"/>
  <c r="AZ245" i="26464"/>
  <c r="BA245" i="26464"/>
  <c r="BB245" i="26464"/>
  <c r="BC245" i="26464"/>
  <c r="BD245" i="26464"/>
  <c r="BE245" i="26464"/>
  <c r="BF245" i="26464"/>
  <c r="BO245" i="26464"/>
  <c r="BP245" i="26464"/>
  <c r="BQ245" i="26464"/>
  <c r="BR245" i="26464"/>
  <c r="BS245" i="26464"/>
  <c r="BT245" i="26464"/>
  <c r="BU245" i="26464"/>
  <c r="BV245" i="26464"/>
  <c r="BW245" i="26464"/>
  <c r="BX245" i="26464"/>
  <c r="BY245" i="26464"/>
  <c r="BZ245" i="26464"/>
  <c r="CA245" i="26464"/>
  <c r="CB245" i="26464"/>
  <c r="CC245" i="26464"/>
  <c r="CD245" i="26464"/>
  <c r="CE245" i="26464"/>
  <c r="CF245" i="26464"/>
  <c r="CG245" i="26464"/>
  <c r="CH245" i="26464"/>
  <c r="CI245" i="26464"/>
  <c r="CJ245" i="26464"/>
  <c r="CQ245" i="26464"/>
  <c r="CR245" i="26464"/>
  <c r="CS245" i="26464"/>
  <c r="CT245" i="26464"/>
  <c r="CU245" i="26464"/>
  <c r="CV245" i="26464"/>
  <c r="A246" i="26464"/>
  <c r="B246" i="26464"/>
  <c r="C246" i="26464"/>
  <c r="D246" i="26464"/>
  <c r="E246" i="26464"/>
  <c r="F246" i="26464"/>
  <c r="G246" i="26464"/>
  <c r="H246" i="26464"/>
  <c r="I246" i="26464"/>
  <c r="J246" i="26464"/>
  <c r="K246" i="26464"/>
  <c r="L246" i="26464"/>
  <c r="M246" i="26464"/>
  <c r="N246" i="26464"/>
  <c r="O246" i="26464"/>
  <c r="P246" i="26464"/>
  <c r="Q246" i="26464"/>
  <c r="R246" i="26464"/>
  <c r="S246" i="26464"/>
  <c r="T246" i="26464"/>
  <c r="U246" i="26464"/>
  <c r="V246" i="26464"/>
  <c r="W246" i="26464"/>
  <c r="X246" i="26464"/>
  <c r="Y246" i="26464"/>
  <c r="Z246" i="26464"/>
  <c r="AA246" i="26464"/>
  <c r="AB246" i="26464"/>
  <c r="AC246" i="26464"/>
  <c r="AD246" i="26464"/>
  <c r="AE246" i="26464"/>
  <c r="AF246" i="26464"/>
  <c r="AG246" i="26464"/>
  <c r="AH246" i="26464"/>
  <c r="AI246" i="26464"/>
  <c r="AJ246" i="26464"/>
  <c r="AK246" i="26464"/>
  <c r="AL246" i="26464"/>
  <c r="AM246" i="26464"/>
  <c r="AN246" i="26464"/>
  <c r="AO246" i="26464"/>
  <c r="AP246" i="26464"/>
  <c r="AQ246" i="26464"/>
  <c r="AR246" i="26464"/>
  <c r="AS246" i="26464"/>
  <c r="AT246" i="26464"/>
  <c r="AU246" i="26464"/>
  <c r="AV246" i="26464"/>
  <c r="AW246" i="26464"/>
  <c r="AX246" i="26464"/>
  <c r="AY246" i="26464"/>
  <c r="AZ246" i="26464"/>
  <c r="BA246" i="26464"/>
  <c r="BB246" i="26464"/>
  <c r="BC246" i="26464"/>
  <c r="BD246" i="26464"/>
  <c r="BE246" i="26464"/>
  <c r="BF246" i="26464"/>
  <c r="BO246" i="26464"/>
  <c r="BP246" i="26464"/>
  <c r="BQ246" i="26464"/>
  <c r="BR246" i="26464"/>
  <c r="BS246" i="26464"/>
  <c r="BT246" i="26464"/>
  <c r="BU246" i="26464"/>
  <c r="BV246" i="26464"/>
  <c r="BW246" i="26464"/>
  <c r="BX246" i="26464"/>
  <c r="BY246" i="26464"/>
  <c r="BZ246" i="26464"/>
  <c r="CA246" i="26464"/>
  <c r="CB246" i="26464"/>
  <c r="CC246" i="26464"/>
  <c r="CD246" i="26464"/>
  <c r="CE246" i="26464"/>
  <c r="CF246" i="26464"/>
  <c r="CG246" i="26464"/>
  <c r="CH246" i="26464"/>
  <c r="CI246" i="26464"/>
  <c r="CJ246" i="26464"/>
  <c r="CQ246" i="26464"/>
  <c r="CR246" i="26464"/>
  <c r="CS246" i="26464"/>
  <c r="CT246" i="26464"/>
  <c r="CU246" i="26464"/>
  <c r="CV246" i="26464"/>
  <c r="A247" i="26464"/>
  <c r="B247" i="26464"/>
  <c r="C247" i="26464"/>
  <c r="D247" i="26464"/>
  <c r="E247" i="26464"/>
  <c r="F247" i="26464"/>
  <c r="G247" i="26464"/>
  <c r="H247" i="26464"/>
  <c r="I247" i="26464"/>
  <c r="J247" i="26464"/>
  <c r="K247" i="26464"/>
  <c r="L247" i="26464"/>
  <c r="M247" i="26464"/>
  <c r="N247" i="26464"/>
  <c r="O247" i="26464"/>
  <c r="P247" i="26464"/>
  <c r="Q247" i="26464"/>
  <c r="R247" i="26464"/>
  <c r="S247" i="26464"/>
  <c r="T247" i="26464"/>
  <c r="U247" i="26464"/>
  <c r="V247" i="26464"/>
  <c r="W247" i="26464"/>
  <c r="X247" i="26464"/>
  <c r="Y247" i="26464"/>
  <c r="Z247" i="26464"/>
  <c r="AA247" i="26464"/>
  <c r="AB247" i="26464"/>
  <c r="AC247" i="26464"/>
  <c r="AD247" i="26464"/>
  <c r="AE247" i="26464"/>
  <c r="AF247" i="26464"/>
  <c r="AG247" i="26464"/>
  <c r="AH247" i="26464"/>
  <c r="AI247" i="26464"/>
  <c r="AJ247" i="26464"/>
  <c r="AK247" i="26464"/>
  <c r="AL247" i="26464"/>
  <c r="AM247" i="26464"/>
  <c r="AN247" i="26464"/>
  <c r="AO247" i="26464"/>
  <c r="AP247" i="26464"/>
  <c r="AQ247" i="26464"/>
  <c r="AR247" i="26464"/>
  <c r="AS247" i="26464"/>
  <c r="AT247" i="26464"/>
  <c r="AU247" i="26464"/>
  <c r="AV247" i="26464"/>
  <c r="AW247" i="26464"/>
  <c r="AX247" i="26464"/>
  <c r="AY247" i="26464"/>
  <c r="AZ247" i="26464"/>
  <c r="BA247" i="26464"/>
  <c r="BB247" i="26464"/>
  <c r="BC247" i="26464"/>
  <c r="BD247" i="26464"/>
  <c r="BE247" i="26464"/>
  <c r="BF247" i="26464"/>
  <c r="BO247" i="26464"/>
  <c r="BP247" i="26464"/>
  <c r="BQ247" i="26464"/>
  <c r="BR247" i="26464"/>
  <c r="BS247" i="26464"/>
  <c r="BT247" i="26464"/>
  <c r="BU247" i="26464"/>
  <c r="BV247" i="26464"/>
  <c r="BW247" i="26464"/>
  <c r="BX247" i="26464"/>
  <c r="BY247" i="26464"/>
  <c r="BZ247" i="26464"/>
  <c r="CA247" i="26464"/>
  <c r="CB247" i="26464"/>
  <c r="CC247" i="26464"/>
  <c r="CD247" i="26464"/>
  <c r="CE247" i="26464"/>
  <c r="CF247" i="26464"/>
  <c r="CG247" i="26464"/>
  <c r="CH247" i="26464"/>
  <c r="CI247" i="26464"/>
  <c r="CJ247" i="26464"/>
  <c r="CQ247" i="26464"/>
  <c r="CR247" i="26464"/>
  <c r="CS247" i="26464"/>
  <c r="CT247" i="26464"/>
  <c r="CU247" i="26464"/>
  <c r="CV247" i="26464"/>
  <c r="A248" i="26464"/>
  <c r="B248" i="26464"/>
  <c r="C248" i="26464"/>
  <c r="D248" i="26464"/>
  <c r="E248" i="26464"/>
  <c r="F248" i="26464"/>
  <c r="G248" i="26464"/>
  <c r="H248" i="26464"/>
  <c r="I248" i="26464"/>
  <c r="J248" i="26464"/>
  <c r="K248" i="26464"/>
  <c r="L248" i="26464"/>
  <c r="M248" i="26464"/>
  <c r="N248" i="26464"/>
  <c r="O248" i="26464"/>
  <c r="P248" i="26464"/>
  <c r="Q248" i="26464"/>
  <c r="R248" i="26464"/>
  <c r="S248" i="26464"/>
  <c r="T248" i="26464"/>
  <c r="U248" i="26464"/>
  <c r="V248" i="26464"/>
  <c r="W248" i="26464"/>
  <c r="X248" i="26464"/>
  <c r="Y248" i="26464"/>
  <c r="Z248" i="26464"/>
  <c r="AA248" i="26464"/>
  <c r="AB248" i="26464"/>
  <c r="AC248" i="26464"/>
  <c r="AD248" i="26464"/>
  <c r="AE248" i="26464"/>
  <c r="AF248" i="26464"/>
  <c r="AG248" i="26464"/>
  <c r="AH248" i="26464"/>
  <c r="AI248" i="26464"/>
  <c r="AJ248" i="26464"/>
  <c r="AK248" i="26464"/>
  <c r="AL248" i="26464"/>
  <c r="AM248" i="26464"/>
  <c r="AN248" i="26464"/>
  <c r="AO248" i="26464"/>
  <c r="AP248" i="26464"/>
  <c r="AQ248" i="26464"/>
  <c r="AR248" i="26464"/>
  <c r="AS248" i="26464"/>
  <c r="AT248" i="26464"/>
  <c r="AU248" i="26464"/>
  <c r="AV248" i="26464"/>
  <c r="AW248" i="26464"/>
  <c r="AX248" i="26464"/>
  <c r="AY248" i="26464"/>
  <c r="AZ248" i="26464"/>
  <c r="BA248" i="26464"/>
  <c r="BB248" i="26464"/>
  <c r="BC248" i="26464"/>
  <c r="BD248" i="26464"/>
  <c r="BE248" i="26464"/>
  <c r="BF248" i="26464"/>
  <c r="BO248" i="26464"/>
  <c r="BP248" i="26464"/>
  <c r="BQ248" i="26464"/>
  <c r="BR248" i="26464"/>
  <c r="BS248" i="26464"/>
  <c r="BT248" i="26464"/>
  <c r="BU248" i="26464"/>
  <c r="BV248" i="26464"/>
  <c r="BW248" i="26464"/>
  <c r="BX248" i="26464"/>
  <c r="BY248" i="26464"/>
  <c r="BZ248" i="26464"/>
  <c r="CA248" i="26464"/>
  <c r="CB248" i="26464"/>
  <c r="CC248" i="26464"/>
  <c r="CD248" i="26464"/>
  <c r="CE248" i="26464"/>
  <c r="CF248" i="26464"/>
  <c r="CG248" i="26464"/>
  <c r="CH248" i="26464"/>
  <c r="CI248" i="26464"/>
  <c r="CJ248" i="26464"/>
  <c r="CQ248" i="26464"/>
  <c r="CR248" i="26464"/>
  <c r="CS248" i="26464"/>
  <c r="CT248" i="26464"/>
  <c r="CU248" i="26464"/>
  <c r="CV248" i="26464"/>
  <c r="A249" i="26464"/>
  <c r="B249" i="26464"/>
  <c r="C249" i="26464"/>
  <c r="D249" i="26464"/>
  <c r="E249" i="26464"/>
  <c r="F249" i="26464"/>
  <c r="G249" i="26464"/>
  <c r="H249" i="26464"/>
  <c r="I249" i="26464"/>
  <c r="J249" i="26464"/>
  <c r="K249" i="26464"/>
  <c r="L249" i="26464"/>
  <c r="M249" i="26464"/>
  <c r="N249" i="26464"/>
  <c r="O249" i="26464"/>
  <c r="P249" i="26464"/>
  <c r="Q249" i="26464"/>
  <c r="R249" i="26464"/>
  <c r="S249" i="26464"/>
  <c r="T249" i="26464"/>
  <c r="U249" i="26464"/>
  <c r="V249" i="26464"/>
  <c r="W249" i="26464"/>
  <c r="X249" i="26464"/>
  <c r="Y249" i="26464"/>
  <c r="Z249" i="26464"/>
  <c r="AA249" i="26464"/>
  <c r="AB249" i="26464"/>
  <c r="AC249" i="26464"/>
  <c r="AD249" i="26464"/>
  <c r="AE249" i="26464"/>
  <c r="AF249" i="26464"/>
  <c r="AG249" i="26464"/>
  <c r="AH249" i="26464"/>
  <c r="AI249" i="26464"/>
  <c r="AJ249" i="26464"/>
  <c r="AK249" i="26464"/>
  <c r="AL249" i="26464"/>
  <c r="AM249" i="26464"/>
  <c r="AN249" i="26464"/>
  <c r="AO249" i="26464"/>
  <c r="AP249" i="26464"/>
  <c r="AQ249" i="26464"/>
  <c r="AR249" i="26464"/>
  <c r="AS249" i="26464"/>
  <c r="AT249" i="26464"/>
  <c r="AU249" i="26464"/>
  <c r="AV249" i="26464"/>
  <c r="AW249" i="26464"/>
  <c r="AX249" i="26464"/>
  <c r="AY249" i="26464"/>
  <c r="AZ249" i="26464"/>
  <c r="BA249" i="26464"/>
  <c r="BB249" i="26464"/>
  <c r="BC249" i="26464"/>
  <c r="BD249" i="26464"/>
  <c r="BE249" i="26464"/>
  <c r="BF249" i="26464"/>
  <c r="BO249" i="26464"/>
  <c r="BP249" i="26464"/>
  <c r="BQ249" i="26464"/>
  <c r="BR249" i="26464"/>
  <c r="BS249" i="26464"/>
  <c r="BT249" i="26464"/>
  <c r="BU249" i="26464"/>
  <c r="BV249" i="26464"/>
  <c r="BW249" i="26464"/>
  <c r="BX249" i="26464"/>
  <c r="BY249" i="26464"/>
  <c r="BZ249" i="26464"/>
  <c r="CA249" i="26464"/>
  <c r="CB249" i="26464"/>
  <c r="CC249" i="26464"/>
  <c r="CD249" i="26464"/>
  <c r="CE249" i="26464"/>
  <c r="CF249" i="26464"/>
  <c r="CG249" i="26464"/>
  <c r="CH249" i="26464"/>
  <c r="CI249" i="26464"/>
  <c r="CJ249" i="26464"/>
  <c r="CQ249" i="26464"/>
  <c r="CR249" i="26464"/>
  <c r="CS249" i="26464"/>
  <c r="CT249" i="26464"/>
  <c r="CU249" i="26464"/>
  <c r="CV249" i="26464"/>
  <c r="A250" i="26464"/>
  <c r="B250" i="26464"/>
  <c r="C250" i="26464"/>
  <c r="D250" i="26464"/>
  <c r="E250" i="26464"/>
  <c r="F250" i="26464"/>
  <c r="G250" i="26464"/>
  <c r="H250" i="26464"/>
  <c r="I250" i="26464"/>
  <c r="J250" i="26464"/>
  <c r="K250" i="26464"/>
  <c r="L250" i="26464"/>
  <c r="M250" i="26464"/>
  <c r="N250" i="26464"/>
  <c r="O250" i="26464"/>
  <c r="P250" i="26464"/>
  <c r="Q250" i="26464"/>
  <c r="R250" i="26464"/>
  <c r="S250" i="26464"/>
  <c r="T250" i="26464"/>
  <c r="U250" i="26464"/>
  <c r="V250" i="26464"/>
  <c r="W250" i="26464"/>
  <c r="X250" i="26464"/>
  <c r="Y250" i="26464"/>
  <c r="Z250" i="26464"/>
  <c r="AA250" i="26464"/>
  <c r="AB250" i="26464"/>
  <c r="AC250" i="26464"/>
  <c r="AD250" i="26464"/>
  <c r="AE250" i="26464"/>
  <c r="AF250" i="26464"/>
  <c r="AG250" i="26464"/>
  <c r="AH250" i="26464"/>
  <c r="AI250" i="26464"/>
  <c r="AJ250" i="26464"/>
  <c r="AK250" i="26464"/>
  <c r="AL250" i="26464"/>
  <c r="AM250" i="26464"/>
  <c r="AN250" i="26464"/>
  <c r="AO250" i="26464"/>
  <c r="AP250" i="26464"/>
  <c r="AQ250" i="26464"/>
  <c r="AR250" i="26464"/>
  <c r="AS250" i="26464"/>
  <c r="AT250" i="26464"/>
  <c r="AU250" i="26464"/>
  <c r="AV250" i="26464"/>
  <c r="AW250" i="26464"/>
  <c r="AX250" i="26464"/>
  <c r="AY250" i="26464"/>
  <c r="AZ250" i="26464"/>
  <c r="BA250" i="26464"/>
  <c r="BB250" i="26464"/>
  <c r="BC250" i="26464"/>
  <c r="BD250" i="26464"/>
  <c r="BE250" i="26464"/>
  <c r="BF250" i="26464"/>
  <c r="BO250" i="26464"/>
  <c r="BP250" i="26464"/>
  <c r="BQ250" i="26464"/>
  <c r="BR250" i="26464"/>
  <c r="BS250" i="26464"/>
  <c r="BT250" i="26464"/>
  <c r="BU250" i="26464"/>
  <c r="BV250" i="26464"/>
  <c r="BW250" i="26464"/>
  <c r="BX250" i="26464"/>
  <c r="BY250" i="26464"/>
  <c r="BZ250" i="26464"/>
  <c r="CA250" i="26464"/>
  <c r="CB250" i="26464"/>
  <c r="CC250" i="26464"/>
  <c r="CD250" i="26464"/>
  <c r="CE250" i="26464"/>
  <c r="CF250" i="26464"/>
  <c r="CG250" i="26464"/>
  <c r="CH250" i="26464"/>
  <c r="CI250" i="26464"/>
  <c r="CJ250" i="26464"/>
  <c r="CQ250" i="26464"/>
  <c r="CR250" i="26464"/>
  <c r="CS250" i="26464"/>
  <c r="CT250" i="26464"/>
  <c r="CU250" i="26464"/>
  <c r="CV250" i="26464"/>
  <c r="A251" i="26464"/>
  <c r="B251" i="26464"/>
  <c r="C251" i="26464"/>
  <c r="D251" i="26464"/>
  <c r="E251" i="26464"/>
  <c r="F251" i="26464"/>
  <c r="G251" i="26464"/>
  <c r="H251" i="26464"/>
  <c r="I251" i="26464"/>
  <c r="J251" i="26464"/>
  <c r="K251" i="26464"/>
  <c r="L251" i="26464"/>
  <c r="M251" i="26464"/>
  <c r="N251" i="26464"/>
  <c r="O251" i="26464"/>
  <c r="P251" i="26464"/>
  <c r="Q251" i="26464"/>
  <c r="R251" i="26464"/>
  <c r="S251" i="26464"/>
  <c r="T251" i="26464"/>
  <c r="U251" i="26464"/>
  <c r="V251" i="26464"/>
  <c r="W251" i="26464"/>
  <c r="X251" i="26464"/>
  <c r="Y251" i="26464"/>
  <c r="Z251" i="26464"/>
  <c r="AA251" i="26464"/>
  <c r="AB251" i="26464"/>
  <c r="AC251" i="26464"/>
  <c r="AD251" i="26464"/>
  <c r="AE251" i="26464"/>
  <c r="AF251" i="26464"/>
  <c r="AG251" i="26464"/>
  <c r="AH251" i="26464"/>
  <c r="AI251" i="26464"/>
  <c r="AJ251" i="26464"/>
  <c r="AK251" i="26464"/>
  <c r="AL251" i="26464"/>
  <c r="AM251" i="26464"/>
  <c r="AN251" i="26464"/>
  <c r="AO251" i="26464"/>
  <c r="AP251" i="26464"/>
  <c r="AQ251" i="26464"/>
  <c r="AR251" i="26464"/>
  <c r="AS251" i="26464"/>
  <c r="AT251" i="26464"/>
  <c r="AU251" i="26464"/>
  <c r="AV251" i="26464"/>
  <c r="AW251" i="26464"/>
  <c r="AX251" i="26464"/>
  <c r="AY251" i="26464"/>
  <c r="AZ251" i="26464"/>
  <c r="BA251" i="26464"/>
  <c r="BB251" i="26464"/>
  <c r="BC251" i="26464"/>
  <c r="BD251" i="26464"/>
  <c r="BE251" i="26464"/>
  <c r="BF251" i="26464"/>
  <c r="BO251" i="26464"/>
  <c r="BP251" i="26464"/>
  <c r="BQ251" i="26464"/>
  <c r="BR251" i="26464"/>
  <c r="BS251" i="26464"/>
  <c r="BT251" i="26464"/>
  <c r="BU251" i="26464"/>
  <c r="BV251" i="26464"/>
  <c r="BW251" i="26464"/>
  <c r="BX251" i="26464"/>
  <c r="BY251" i="26464"/>
  <c r="BZ251" i="26464"/>
  <c r="CA251" i="26464"/>
  <c r="CB251" i="26464"/>
  <c r="CC251" i="26464"/>
  <c r="CD251" i="26464"/>
  <c r="CE251" i="26464"/>
  <c r="CF251" i="26464"/>
  <c r="CG251" i="26464"/>
  <c r="CH251" i="26464"/>
  <c r="CI251" i="26464"/>
  <c r="CJ251" i="26464"/>
  <c r="CQ251" i="26464"/>
  <c r="CR251" i="26464"/>
  <c r="CS251" i="26464"/>
  <c r="CT251" i="26464"/>
  <c r="CU251" i="26464"/>
  <c r="CV251" i="26464"/>
  <c r="A252" i="26464"/>
  <c r="B252" i="26464"/>
  <c r="C252" i="26464"/>
  <c r="D252" i="26464"/>
  <c r="E252" i="26464"/>
  <c r="F252" i="26464"/>
  <c r="G252" i="26464"/>
  <c r="H252" i="26464"/>
  <c r="I252" i="26464"/>
  <c r="J252" i="26464"/>
  <c r="K252" i="26464"/>
  <c r="L252" i="26464"/>
  <c r="M252" i="26464"/>
  <c r="N252" i="26464"/>
  <c r="O252" i="26464"/>
  <c r="P252" i="26464"/>
  <c r="Q252" i="26464"/>
  <c r="R252" i="26464"/>
  <c r="S252" i="26464"/>
  <c r="T252" i="26464"/>
  <c r="U252" i="26464"/>
  <c r="V252" i="26464"/>
  <c r="W252" i="26464"/>
  <c r="X252" i="26464"/>
  <c r="Y252" i="26464"/>
  <c r="Z252" i="26464"/>
  <c r="AA252" i="26464"/>
  <c r="AB252" i="26464"/>
  <c r="AC252" i="26464"/>
  <c r="AD252" i="26464"/>
  <c r="AE252" i="26464"/>
  <c r="AF252" i="26464"/>
  <c r="AG252" i="26464"/>
  <c r="AH252" i="26464"/>
  <c r="AI252" i="26464"/>
  <c r="AJ252" i="26464"/>
  <c r="AK252" i="26464"/>
  <c r="AL252" i="26464"/>
  <c r="AM252" i="26464"/>
  <c r="AN252" i="26464"/>
  <c r="AO252" i="26464"/>
  <c r="AP252" i="26464"/>
  <c r="AQ252" i="26464"/>
  <c r="AR252" i="26464"/>
  <c r="AS252" i="26464"/>
  <c r="AT252" i="26464"/>
  <c r="AU252" i="26464"/>
  <c r="AV252" i="26464"/>
  <c r="AW252" i="26464"/>
  <c r="AX252" i="26464"/>
  <c r="AY252" i="26464"/>
  <c r="AZ252" i="26464"/>
  <c r="BA252" i="26464"/>
  <c r="BB252" i="26464"/>
  <c r="BC252" i="26464"/>
  <c r="BD252" i="26464"/>
  <c r="BE252" i="26464"/>
  <c r="BF252" i="26464"/>
  <c r="BO252" i="26464"/>
  <c r="BP252" i="26464"/>
  <c r="BQ252" i="26464"/>
  <c r="BR252" i="26464"/>
  <c r="BS252" i="26464"/>
  <c r="BT252" i="26464"/>
  <c r="BU252" i="26464"/>
  <c r="BV252" i="26464"/>
  <c r="BW252" i="26464"/>
  <c r="BX252" i="26464"/>
  <c r="BY252" i="26464"/>
  <c r="BZ252" i="26464"/>
  <c r="CA252" i="26464"/>
  <c r="CB252" i="26464"/>
  <c r="CC252" i="26464"/>
  <c r="CD252" i="26464"/>
  <c r="CE252" i="26464"/>
  <c r="CF252" i="26464"/>
  <c r="CG252" i="26464"/>
  <c r="CH252" i="26464"/>
  <c r="CI252" i="26464"/>
  <c r="CJ252" i="26464"/>
  <c r="CQ252" i="26464"/>
  <c r="CR252" i="26464"/>
  <c r="CS252" i="26464"/>
  <c r="CT252" i="26464"/>
  <c r="CU252" i="26464"/>
  <c r="CV252" i="26464"/>
  <c r="A253" i="26464"/>
  <c r="B253" i="26464"/>
  <c r="C253" i="26464"/>
  <c r="D253" i="26464"/>
  <c r="E253" i="26464"/>
  <c r="F253" i="26464"/>
  <c r="G253" i="26464"/>
  <c r="H253" i="26464"/>
  <c r="I253" i="26464"/>
  <c r="J253" i="26464"/>
  <c r="K253" i="26464"/>
  <c r="L253" i="26464"/>
  <c r="M253" i="26464"/>
  <c r="N253" i="26464"/>
  <c r="O253" i="26464"/>
  <c r="P253" i="26464"/>
  <c r="Q253" i="26464"/>
  <c r="R253" i="26464"/>
  <c r="S253" i="26464"/>
  <c r="T253" i="26464"/>
  <c r="U253" i="26464"/>
  <c r="V253" i="26464"/>
  <c r="W253" i="26464"/>
  <c r="X253" i="26464"/>
  <c r="Y253" i="26464"/>
  <c r="Z253" i="26464"/>
  <c r="AA253" i="26464"/>
  <c r="AB253" i="26464"/>
  <c r="AC253" i="26464"/>
  <c r="AD253" i="26464"/>
  <c r="AE253" i="26464"/>
  <c r="AF253" i="26464"/>
  <c r="AG253" i="26464"/>
  <c r="AH253" i="26464"/>
  <c r="AI253" i="26464"/>
  <c r="AJ253" i="26464"/>
  <c r="AK253" i="26464"/>
  <c r="AL253" i="26464"/>
  <c r="AM253" i="26464"/>
  <c r="AN253" i="26464"/>
  <c r="AO253" i="26464"/>
  <c r="AP253" i="26464"/>
  <c r="AQ253" i="26464"/>
  <c r="AR253" i="26464"/>
  <c r="AS253" i="26464"/>
  <c r="AT253" i="26464"/>
  <c r="AU253" i="26464"/>
  <c r="AV253" i="26464"/>
  <c r="AW253" i="26464"/>
  <c r="AX253" i="26464"/>
  <c r="AY253" i="26464"/>
  <c r="AZ253" i="26464"/>
  <c r="BA253" i="26464"/>
  <c r="BB253" i="26464"/>
  <c r="BC253" i="26464"/>
  <c r="BD253" i="26464"/>
  <c r="BE253" i="26464"/>
  <c r="BF253" i="26464"/>
  <c r="BO253" i="26464"/>
  <c r="BP253" i="26464"/>
  <c r="BQ253" i="26464"/>
  <c r="BR253" i="26464"/>
  <c r="BS253" i="26464"/>
  <c r="BT253" i="26464"/>
  <c r="BU253" i="26464"/>
  <c r="BV253" i="26464"/>
  <c r="BW253" i="26464"/>
  <c r="BX253" i="26464"/>
  <c r="BY253" i="26464"/>
  <c r="BZ253" i="26464"/>
  <c r="CA253" i="26464"/>
  <c r="CB253" i="26464"/>
  <c r="CC253" i="26464"/>
  <c r="CD253" i="26464"/>
  <c r="CE253" i="26464"/>
  <c r="CF253" i="26464"/>
  <c r="CG253" i="26464"/>
  <c r="CH253" i="26464"/>
  <c r="CI253" i="26464"/>
  <c r="CJ253" i="26464"/>
  <c r="CQ253" i="26464"/>
  <c r="CR253" i="26464"/>
  <c r="CS253" i="26464"/>
  <c r="CT253" i="26464"/>
  <c r="CU253" i="26464"/>
  <c r="CV253" i="26464"/>
  <c r="A254" i="26464"/>
  <c r="B254" i="26464"/>
  <c r="C254" i="26464"/>
  <c r="D254" i="26464"/>
  <c r="E254" i="26464"/>
  <c r="F254" i="26464"/>
  <c r="G254" i="26464"/>
  <c r="H254" i="26464"/>
  <c r="I254" i="26464"/>
  <c r="J254" i="26464"/>
  <c r="K254" i="26464"/>
  <c r="L254" i="26464"/>
  <c r="M254" i="26464"/>
  <c r="N254" i="26464"/>
  <c r="O254" i="26464"/>
  <c r="P254" i="26464"/>
  <c r="Q254" i="26464"/>
  <c r="R254" i="26464"/>
  <c r="S254" i="26464"/>
  <c r="T254" i="26464"/>
  <c r="U254" i="26464"/>
  <c r="V254" i="26464"/>
  <c r="W254" i="26464"/>
  <c r="X254" i="26464"/>
  <c r="Y254" i="26464"/>
  <c r="Z254" i="26464"/>
  <c r="AA254" i="26464"/>
  <c r="AB254" i="26464"/>
  <c r="AC254" i="26464"/>
  <c r="AD254" i="26464"/>
  <c r="AE254" i="26464"/>
  <c r="AF254" i="26464"/>
  <c r="AG254" i="26464"/>
  <c r="AH254" i="26464"/>
  <c r="AI254" i="26464"/>
  <c r="AJ254" i="26464"/>
  <c r="AK254" i="26464"/>
  <c r="AL254" i="26464"/>
  <c r="AM254" i="26464"/>
  <c r="AN254" i="26464"/>
  <c r="AO254" i="26464"/>
  <c r="AP254" i="26464"/>
  <c r="AQ254" i="26464"/>
  <c r="AR254" i="26464"/>
  <c r="AS254" i="26464"/>
  <c r="AT254" i="26464"/>
  <c r="AU254" i="26464"/>
  <c r="AV254" i="26464"/>
  <c r="AW254" i="26464"/>
  <c r="AX254" i="26464"/>
  <c r="AY254" i="26464"/>
  <c r="AZ254" i="26464"/>
  <c r="BA254" i="26464"/>
  <c r="BB254" i="26464"/>
  <c r="BC254" i="26464"/>
  <c r="BD254" i="26464"/>
  <c r="BE254" i="26464"/>
  <c r="BF254" i="26464"/>
  <c r="BO254" i="26464"/>
  <c r="BP254" i="26464"/>
  <c r="BQ254" i="26464"/>
  <c r="BR254" i="26464"/>
  <c r="BS254" i="26464"/>
  <c r="BT254" i="26464"/>
  <c r="BU254" i="26464"/>
  <c r="BV254" i="26464"/>
  <c r="BW254" i="26464"/>
  <c r="BX254" i="26464"/>
  <c r="BY254" i="26464"/>
  <c r="BZ254" i="26464"/>
  <c r="CA254" i="26464"/>
  <c r="CB254" i="26464"/>
  <c r="CC254" i="26464"/>
  <c r="CD254" i="26464"/>
  <c r="CE254" i="26464"/>
  <c r="CF254" i="26464"/>
  <c r="CG254" i="26464"/>
  <c r="CH254" i="26464"/>
  <c r="CI254" i="26464"/>
  <c r="CJ254" i="26464"/>
  <c r="CQ254" i="26464"/>
  <c r="CR254" i="26464"/>
  <c r="CS254" i="26464"/>
  <c r="CT254" i="26464"/>
  <c r="CU254" i="26464"/>
  <c r="CV254" i="26464"/>
  <c r="A255" i="26464"/>
  <c r="B255" i="26464"/>
  <c r="C255" i="26464"/>
  <c r="D255" i="26464"/>
  <c r="E255" i="26464"/>
  <c r="F255" i="26464"/>
  <c r="G255" i="26464"/>
  <c r="H255" i="26464"/>
  <c r="I255" i="26464"/>
  <c r="J255" i="26464"/>
  <c r="K255" i="26464"/>
  <c r="L255" i="26464"/>
  <c r="M255" i="26464"/>
  <c r="N255" i="26464"/>
  <c r="O255" i="26464"/>
  <c r="P255" i="26464"/>
  <c r="Q255" i="26464"/>
  <c r="R255" i="26464"/>
  <c r="S255" i="26464"/>
  <c r="T255" i="26464"/>
  <c r="U255" i="26464"/>
  <c r="V255" i="26464"/>
  <c r="W255" i="26464"/>
  <c r="X255" i="26464"/>
  <c r="Y255" i="26464"/>
  <c r="Z255" i="26464"/>
  <c r="AA255" i="26464"/>
  <c r="AB255" i="26464"/>
  <c r="AC255" i="26464"/>
  <c r="AD255" i="26464"/>
  <c r="AE255" i="26464"/>
  <c r="AF255" i="26464"/>
  <c r="AG255" i="26464"/>
  <c r="AH255" i="26464"/>
  <c r="AI255" i="26464"/>
  <c r="AJ255" i="26464"/>
  <c r="AK255" i="26464"/>
  <c r="AL255" i="26464"/>
  <c r="AM255" i="26464"/>
  <c r="AN255" i="26464"/>
  <c r="AO255" i="26464"/>
  <c r="AP255" i="26464"/>
  <c r="AQ255" i="26464"/>
  <c r="AR255" i="26464"/>
  <c r="AS255" i="26464"/>
  <c r="AT255" i="26464"/>
  <c r="AU255" i="26464"/>
  <c r="AV255" i="26464"/>
  <c r="AW255" i="26464"/>
  <c r="AX255" i="26464"/>
  <c r="AY255" i="26464"/>
  <c r="AZ255" i="26464"/>
  <c r="BA255" i="26464"/>
  <c r="BB255" i="26464"/>
  <c r="BC255" i="26464"/>
  <c r="BD255" i="26464"/>
  <c r="BE255" i="26464"/>
  <c r="BF255" i="26464"/>
  <c r="BO255" i="26464"/>
  <c r="BP255" i="26464"/>
  <c r="BQ255" i="26464"/>
  <c r="BR255" i="26464"/>
  <c r="BS255" i="26464"/>
  <c r="BT255" i="26464"/>
  <c r="BU255" i="26464"/>
  <c r="BV255" i="26464"/>
  <c r="BW255" i="26464"/>
  <c r="BX255" i="26464"/>
  <c r="BY255" i="26464"/>
  <c r="BZ255" i="26464"/>
  <c r="CA255" i="26464"/>
  <c r="CB255" i="26464"/>
  <c r="CC255" i="26464"/>
  <c r="CD255" i="26464"/>
  <c r="CE255" i="26464"/>
  <c r="CF255" i="26464"/>
  <c r="CG255" i="26464"/>
  <c r="CH255" i="26464"/>
  <c r="CI255" i="26464"/>
  <c r="CJ255" i="26464"/>
  <c r="CQ255" i="26464"/>
  <c r="CR255" i="26464"/>
  <c r="CS255" i="26464"/>
  <c r="CT255" i="26464"/>
  <c r="CU255" i="26464"/>
  <c r="CV255" i="26464"/>
  <c r="A256" i="26464"/>
  <c r="B256" i="26464"/>
  <c r="C256" i="26464"/>
  <c r="D256" i="26464"/>
  <c r="E256" i="26464"/>
  <c r="F256" i="26464"/>
  <c r="G256" i="26464"/>
  <c r="H256" i="26464"/>
  <c r="I256" i="26464"/>
  <c r="J256" i="26464"/>
  <c r="K256" i="26464"/>
  <c r="L256" i="26464"/>
  <c r="M256" i="26464"/>
  <c r="N256" i="26464"/>
  <c r="O256" i="26464"/>
  <c r="P256" i="26464"/>
  <c r="Q256" i="26464"/>
  <c r="R256" i="26464"/>
  <c r="S256" i="26464"/>
  <c r="T256" i="26464"/>
  <c r="U256" i="26464"/>
  <c r="V256" i="26464"/>
  <c r="W256" i="26464"/>
  <c r="X256" i="26464"/>
  <c r="Y256" i="26464"/>
  <c r="Z256" i="26464"/>
  <c r="AA256" i="26464"/>
  <c r="AB256" i="26464"/>
  <c r="AC256" i="26464"/>
  <c r="AD256" i="26464"/>
  <c r="AE256" i="26464"/>
  <c r="AF256" i="26464"/>
  <c r="AG256" i="26464"/>
  <c r="AH256" i="26464"/>
  <c r="AI256" i="26464"/>
  <c r="AJ256" i="26464"/>
  <c r="AK256" i="26464"/>
  <c r="AL256" i="26464"/>
  <c r="AM256" i="26464"/>
  <c r="AN256" i="26464"/>
  <c r="AO256" i="26464"/>
  <c r="AP256" i="26464"/>
  <c r="AQ256" i="26464"/>
  <c r="AR256" i="26464"/>
  <c r="AS256" i="26464"/>
  <c r="AT256" i="26464"/>
  <c r="AU256" i="26464"/>
  <c r="AV256" i="26464"/>
  <c r="AW256" i="26464"/>
  <c r="AX256" i="26464"/>
  <c r="AY256" i="26464"/>
  <c r="AZ256" i="26464"/>
  <c r="BA256" i="26464"/>
  <c r="BB256" i="26464"/>
  <c r="BC256" i="26464"/>
  <c r="BD256" i="26464"/>
  <c r="BE256" i="26464"/>
  <c r="BF256" i="26464"/>
  <c r="BO256" i="26464"/>
  <c r="BP256" i="26464"/>
  <c r="BQ256" i="26464"/>
  <c r="BR256" i="26464"/>
  <c r="BS256" i="26464"/>
  <c r="BT256" i="26464"/>
  <c r="BU256" i="26464"/>
  <c r="BV256" i="26464"/>
  <c r="BW256" i="26464"/>
  <c r="BX256" i="26464"/>
  <c r="BY256" i="26464"/>
  <c r="BZ256" i="26464"/>
  <c r="CA256" i="26464"/>
  <c r="CB256" i="26464"/>
  <c r="CC256" i="26464"/>
  <c r="CD256" i="26464"/>
  <c r="CE256" i="26464"/>
  <c r="CF256" i="26464"/>
  <c r="CG256" i="26464"/>
  <c r="CH256" i="26464"/>
  <c r="CI256" i="26464"/>
  <c r="CJ256" i="26464"/>
  <c r="CQ256" i="26464"/>
  <c r="CR256" i="26464"/>
  <c r="CS256" i="26464"/>
  <c r="CT256" i="26464"/>
  <c r="CU256" i="26464"/>
  <c r="CV256" i="26464"/>
  <c r="A257" i="26464"/>
  <c r="B257" i="26464"/>
  <c r="C257" i="26464"/>
  <c r="D257" i="26464"/>
  <c r="E257" i="26464"/>
  <c r="F257" i="26464"/>
  <c r="G257" i="26464"/>
  <c r="H257" i="26464"/>
  <c r="I257" i="26464"/>
  <c r="J257" i="26464"/>
  <c r="K257" i="26464"/>
  <c r="L257" i="26464"/>
  <c r="M257" i="26464"/>
  <c r="N257" i="26464"/>
  <c r="O257" i="26464"/>
  <c r="P257" i="26464"/>
  <c r="Q257" i="26464"/>
  <c r="R257" i="26464"/>
  <c r="S257" i="26464"/>
  <c r="T257" i="26464"/>
  <c r="U257" i="26464"/>
  <c r="V257" i="26464"/>
  <c r="W257" i="26464"/>
  <c r="X257" i="26464"/>
  <c r="Y257" i="26464"/>
  <c r="Z257" i="26464"/>
  <c r="AA257" i="26464"/>
  <c r="AB257" i="26464"/>
  <c r="AC257" i="26464"/>
  <c r="AD257" i="26464"/>
  <c r="AE257" i="26464"/>
  <c r="AF257" i="26464"/>
  <c r="AG257" i="26464"/>
  <c r="AH257" i="26464"/>
  <c r="AI257" i="26464"/>
  <c r="AJ257" i="26464"/>
  <c r="AK257" i="26464"/>
  <c r="AL257" i="26464"/>
  <c r="AM257" i="26464"/>
  <c r="AN257" i="26464"/>
  <c r="AO257" i="26464"/>
  <c r="AP257" i="26464"/>
  <c r="AQ257" i="26464"/>
  <c r="AR257" i="26464"/>
  <c r="AS257" i="26464"/>
  <c r="AT257" i="26464"/>
  <c r="AU257" i="26464"/>
  <c r="AV257" i="26464"/>
  <c r="AW257" i="26464"/>
  <c r="AX257" i="26464"/>
  <c r="AY257" i="26464"/>
  <c r="AZ257" i="26464"/>
  <c r="BA257" i="26464"/>
  <c r="BB257" i="26464"/>
  <c r="BC257" i="26464"/>
  <c r="BD257" i="26464"/>
  <c r="BE257" i="26464"/>
  <c r="BF257" i="26464"/>
  <c r="BO257" i="26464"/>
  <c r="BP257" i="26464"/>
  <c r="BQ257" i="26464"/>
  <c r="BR257" i="26464"/>
  <c r="BS257" i="26464"/>
  <c r="BT257" i="26464"/>
  <c r="BU257" i="26464"/>
  <c r="BV257" i="26464"/>
  <c r="BW257" i="26464"/>
  <c r="BX257" i="26464"/>
  <c r="BY257" i="26464"/>
  <c r="BZ257" i="26464"/>
  <c r="CA257" i="26464"/>
  <c r="CB257" i="26464"/>
  <c r="CC257" i="26464"/>
  <c r="CD257" i="26464"/>
  <c r="CE257" i="26464"/>
  <c r="CF257" i="26464"/>
  <c r="CG257" i="26464"/>
  <c r="CH257" i="26464"/>
  <c r="CI257" i="26464"/>
  <c r="CJ257" i="26464"/>
  <c r="CQ257" i="26464"/>
  <c r="CR257" i="26464"/>
  <c r="CS257" i="26464"/>
  <c r="CT257" i="26464"/>
  <c r="CU257" i="26464"/>
  <c r="CV257" i="26464"/>
  <c r="A258" i="26464"/>
  <c r="B258" i="26464"/>
  <c r="C258" i="26464"/>
  <c r="D258" i="26464"/>
  <c r="E258" i="26464"/>
  <c r="F258" i="26464"/>
  <c r="G258" i="26464"/>
  <c r="H258" i="26464"/>
  <c r="I258" i="26464"/>
  <c r="J258" i="26464"/>
  <c r="K258" i="26464"/>
  <c r="L258" i="26464"/>
  <c r="M258" i="26464"/>
  <c r="N258" i="26464"/>
  <c r="O258" i="26464"/>
  <c r="P258" i="26464"/>
  <c r="Q258" i="26464"/>
  <c r="R258" i="26464"/>
  <c r="S258" i="26464"/>
  <c r="T258" i="26464"/>
  <c r="U258" i="26464"/>
  <c r="V258" i="26464"/>
  <c r="W258" i="26464"/>
  <c r="X258" i="26464"/>
  <c r="Y258" i="26464"/>
  <c r="Z258" i="26464"/>
  <c r="AA258" i="26464"/>
  <c r="AB258" i="26464"/>
  <c r="AC258" i="26464"/>
  <c r="AD258" i="26464"/>
  <c r="AE258" i="26464"/>
  <c r="AF258" i="26464"/>
  <c r="AG258" i="26464"/>
  <c r="AH258" i="26464"/>
  <c r="AI258" i="26464"/>
  <c r="AJ258" i="26464"/>
  <c r="AK258" i="26464"/>
  <c r="AL258" i="26464"/>
  <c r="AM258" i="26464"/>
  <c r="AN258" i="26464"/>
  <c r="AO258" i="26464"/>
  <c r="AP258" i="26464"/>
  <c r="AQ258" i="26464"/>
  <c r="AR258" i="26464"/>
  <c r="AS258" i="26464"/>
  <c r="AT258" i="26464"/>
  <c r="AU258" i="26464"/>
  <c r="AV258" i="26464"/>
  <c r="AW258" i="26464"/>
  <c r="AX258" i="26464"/>
  <c r="AY258" i="26464"/>
  <c r="AZ258" i="26464"/>
  <c r="BA258" i="26464"/>
  <c r="BB258" i="26464"/>
  <c r="BC258" i="26464"/>
  <c r="BD258" i="26464"/>
  <c r="BE258" i="26464"/>
  <c r="BF258" i="26464"/>
  <c r="BO258" i="26464"/>
  <c r="BP258" i="26464"/>
  <c r="BQ258" i="26464"/>
  <c r="BR258" i="26464"/>
  <c r="BS258" i="26464"/>
  <c r="BT258" i="26464"/>
  <c r="BU258" i="26464"/>
  <c r="BV258" i="26464"/>
  <c r="BW258" i="26464"/>
  <c r="BX258" i="26464"/>
  <c r="BY258" i="26464"/>
  <c r="BZ258" i="26464"/>
  <c r="CA258" i="26464"/>
  <c r="CB258" i="26464"/>
  <c r="CC258" i="26464"/>
  <c r="CD258" i="26464"/>
  <c r="CE258" i="26464"/>
  <c r="CF258" i="26464"/>
  <c r="CG258" i="26464"/>
  <c r="CH258" i="26464"/>
  <c r="CI258" i="26464"/>
  <c r="CJ258" i="26464"/>
  <c r="CQ258" i="26464"/>
  <c r="CR258" i="26464"/>
  <c r="CS258" i="26464"/>
  <c r="CT258" i="26464"/>
  <c r="CU258" i="26464"/>
  <c r="CV258" i="26464"/>
  <c r="A259" i="26464"/>
  <c r="B259" i="26464"/>
  <c r="C259" i="26464"/>
  <c r="D259" i="26464"/>
  <c r="E259" i="26464"/>
  <c r="F259" i="26464"/>
  <c r="G259" i="26464"/>
  <c r="H259" i="26464"/>
  <c r="I259" i="26464"/>
  <c r="J259" i="26464"/>
  <c r="K259" i="26464"/>
  <c r="L259" i="26464"/>
  <c r="M259" i="26464"/>
  <c r="N259" i="26464"/>
  <c r="O259" i="26464"/>
  <c r="P259" i="26464"/>
  <c r="Q259" i="26464"/>
  <c r="R259" i="26464"/>
  <c r="S259" i="26464"/>
  <c r="T259" i="26464"/>
  <c r="U259" i="26464"/>
  <c r="V259" i="26464"/>
  <c r="W259" i="26464"/>
  <c r="X259" i="26464"/>
  <c r="Y259" i="26464"/>
  <c r="Z259" i="26464"/>
  <c r="AA259" i="26464"/>
  <c r="AB259" i="26464"/>
  <c r="AC259" i="26464"/>
  <c r="AD259" i="26464"/>
  <c r="AE259" i="26464"/>
  <c r="AF259" i="26464"/>
  <c r="AG259" i="26464"/>
  <c r="AH259" i="26464"/>
  <c r="AI259" i="26464"/>
  <c r="AJ259" i="26464"/>
  <c r="AK259" i="26464"/>
  <c r="AL259" i="26464"/>
  <c r="AM259" i="26464"/>
  <c r="AN259" i="26464"/>
  <c r="AO259" i="26464"/>
  <c r="AP259" i="26464"/>
  <c r="AQ259" i="26464"/>
  <c r="AR259" i="26464"/>
  <c r="AS259" i="26464"/>
  <c r="AT259" i="26464"/>
  <c r="AU259" i="26464"/>
  <c r="AV259" i="26464"/>
  <c r="AW259" i="26464"/>
  <c r="AX259" i="26464"/>
  <c r="AY259" i="26464"/>
  <c r="AZ259" i="26464"/>
  <c r="BA259" i="26464"/>
  <c r="BB259" i="26464"/>
  <c r="BC259" i="26464"/>
  <c r="BD259" i="26464"/>
  <c r="BE259" i="26464"/>
  <c r="BF259" i="26464"/>
  <c r="BO259" i="26464"/>
  <c r="BP259" i="26464"/>
  <c r="BQ259" i="26464"/>
  <c r="BR259" i="26464"/>
  <c r="BS259" i="26464"/>
  <c r="BT259" i="26464"/>
  <c r="BU259" i="26464"/>
  <c r="BV259" i="26464"/>
  <c r="BW259" i="26464"/>
  <c r="BX259" i="26464"/>
  <c r="BY259" i="26464"/>
  <c r="BZ259" i="26464"/>
  <c r="CA259" i="26464"/>
  <c r="CB259" i="26464"/>
  <c r="CC259" i="26464"/>
  <c r="CD259" i="26464"/>
  <c r="CE259" i="26464"/>
  <c r="CF259" i="26464"/>
  <c r="CG259" i="26464"/>
  <c r="CH259" i="26464"/>
  <c r="CI259" i="26464"/>
  <c r="CJ259" i="26464"/>
  <c r="CQ259" i="26464"/>
  <c r="CR259" i="26464"/>
  <c r="CS259" i="26464"/>
  <c r="CT259" i="26464"/>
  <c r="CU259" i="26464"/>
  <c r="CV259" i="26464"/>
  <c r="A260" i="26464"/>
  <c r="B260" i="26464"/>
  <c r="C260" i="26464"/>
  <c r="D260" i="26464"/>
  <c r="E260" i="26464"/>
  <c r="F260" i="26464"/>
  <c r="G260" i="26464"/>
  <c r="H260" i="26464"/>
  <c r="I260" i="26464"/>
  <c r="J260" i="26464"/>
  <c r="K260" i="26464"/>
  <c r="L260" i="26464"/>
  <c r="M260" i="26464"/>
  <c r="N260" i="26464"/>
  <c r="O260" i="26464"/>
  <c r="P260" i="26464"/>
  <c r="Q260" i="26464"/>
  <c r="R260" i="26464"/>
  <c r="S260" i="26464"/>
  <c r="T260" i="26464"/>
  <c r="U260" i="26464"/>
  <c r="V260" i="26464"/>
  <c r="W260" i="26464"/>
  <c r="X260" i="26464"/>
  <c r="Y260" i="26464"/>
  <c r="Z260" i="26464"/>
  <c r="AA260" i="26464"/>
  <c r="AB260" i="26464"/>
  <c r="AC260" i="26464"/>
  <c r="AD260" i="26464"/>
  <c r="AE260" i="26464"/>
  <c r="AF260" i="26464"/>
  <c r="AG260" i="26464"/>
  <c r="AH260" i="26464"/>
  <c r="AI260" i="26464"/>
  <c r="AJ260" i="26464"/>
  <c r="AK260" i="26464"/>
  <c r="AL260" i="26464"/>
  <c r="AM260" i="26464"/>
  <c r="AN260" i="26464"/>
  <c r="AO260" i="26464"/>
  <c r="AP260" i="26464"/>
  <c r="AQ260" i="26464"/>
  <c r="AR260" i="26464"/>
  <c r="AS260" i="26464"/>
  <c r="AT260" i="26464"/>
  <c r="AU260" i="26464"/>
  <c r="AV260" i="26464"/>
  <c r="AW260" i="26464"/>
  <c r="AX260" i="26464"/>
  <c r="AY260" i="26464"/>
  <c r="AZ260" i="26464"/>
  <c r="BA260" i="26464"/>
  <c r="BB260" i="26464"/>
  <c r="BC260" i="26464"/>
  <c r="BD260" i="26464"/>
  <c r="BE260" i="26464"/>
  <c r="BF260" i="26464"/>
  <c r="BO260" i="26464"/>
  <c r="BP260" i="26464"/>
  <c r="BQ260" i="26464"/>
  <c r="BR260" i="26464"/>
  <c r="BS260" i="26464"/>
  <c r="BT260" i="26464"/>
  <c r="BU260" i="26464"/>
  <c r="BV260" i="26464"/>
  <c r="BW260" i="26464"/>
  <c r="BX260" i="26464"/>
  <c r="BY260" i="26464"/>
  <c r="BZ260" i="26464"/>
  <c r="CA260" i="26464"/>
  <c r="CB260" i="26464"/>
  <c r="CC260" i="26464"/>
  <c r="CD260" i="26464"/>
  <c r="CE260" i="26464"/>
  <c r="CF260" i="26464"/>
  <c r="CG260" i="26464"/>
  <c r="CH260" i="26464"/>
  <c r="CI260" i="26464"/>
  <c r="CJ260" i="26464"/>
  <c r="CQ260" i="26464"/>
  <c r="CR260" i="26464"/>
  <c r="CS260" i="26464"/>
  <c r="CT260" i="26464"/>
  <c r="CU260" i="26464"/>
  <c r="CV260" i="26464"/>
  <c r="A261" i="26464"/>
  <c r="B261" i="26464"/>
  <c r="C261" i="26464"/>
  <c r="D261" i="26464"/>
  <c r="E261" i="26464"/>
  <c r="F261" i="26464"/>
  <c r="G261" i="26464"/>
  <c r="H261" i="26464"/>
  <c r="I261" i="26464"/>
  <c r="J261" i="26464"/>
  <c r="K261" i="26464"/>
  <c r="L261" i="26464"/>
  <c r="M261" i="26464"/>
  <c r="N261" i="26464"/>
  <c r="O261" i="26464"/>
  <c r="P261" i="26464"/>
  <c r="Q261" i="26464"/>
  <c r="R261" i="26464"/>
  <c r="S261" i="26464"/>
  <c r="T261" i="26464"/>
  <c r="U261" i="26464"/>
  <c r="V261" i="26464"/>
  <c r="W261" i="26464"/>
  <c r="X261" i="26464"/>
  <c r="Y261" i="26464"/>
  <c r="Z261" i="26464"/>
  <c r="AA261" i="26464"/>
  <c r="AB261" i="26464"/>
  <c r="AC261" i="26464"/>
  <c r="AD261" i="26464"/>
  <c r="AE261" i="26464"/>
  <c r="AF261" i="26464"/>
  <c r="AG261" i="26464"/>
  <c r="AH261" i="26464"/>
  <c r="AI261" i="26464"/>
  <c r="AJ261" i="26464"/>
  <c r="AK261" i="26464"/>
  <c r="AL261" i="26464"/>
  <c r="AM261" i="26464"/>
  <c r="AN261" i="26464"/>
  <c r="AO261" i="26464"/>
  <c r="AP261" i="26464"/>
  <c r="AQ261" i="26464"/>
  <c r="AR261" i="26464"/>
  <c r="AS261" i="26464"/>
  <c r="AT261" i="26464"/>
  <c r="AU261" i="26464"/>
  <c r="AV261" i="26464"/>
  <c r="AW261" i="26464"/>
  <c r="AX261" i="26464"/>
  <c r="AY261" i="26464"/>
  <c r="AZ261" i="26464"/>
  <c r="BA261" i="26464"/>
  <c r="BB261" i="26464"/>
  <c r="BC261" i="26464"/>
  <c r="BD261" i="26464"/>
  <c r="BE261" i="26464"/>
  <c r="BF261" i="26464"/>
  <c r="BO261" i="26464"/>
  <c r="BP261" i="26464"/>
  <c r="BQ261" i="26464"/>
  <c r="BR261" i="26464"/>
  <c r="BS261" i="26464"/>
  <c r="BT261" i="26464"/>
  <c r="BU261" i="26464"/>
  <c r="BV261" i="26464"/>
  <c r="BW261" i="26464"/>
  <c r="BX261" i="26464"/>
  <c r="BY261" i="26464"/>
  <c r="BZ261" i="26464"/>
  <c r="CA261" i="26464"/>
  <c r="CB261" i="26464"/>
  <c r="CC261" i="26464"/>
  <c r="CD261" i="26464"/>
  <c r="CE261" i="26464"/>
  <c r="CF261" i="26464"/>
  <c r="CG261" i="26464"/>
  <c r="CH261" i="26464"/>
  <c r="CI261" i="26464"/>
  <c r="CJ261" i="26464"/>
  <c r="CQ261" i="26464"/>
  <c r="CR261" i="26464"/>
  <c r="CS261" i="26464"/>
  <c r="CT261" i="26464"/>
  <c r="CU261" i="26464"/>
  <c r="CV261" i="26464"/>
  <c r="A262" i="26464"/>
  <c r="B262" i="26464"/>
  <c r="C262" i="26464"/>
  <c r="D262" i="26464"/>
  <c r="E262" i="26464"/>
  <c r="F262" i="26464"/>
  <c r="G262" i="26464"/>
  <c r="H262" i="26464"/>
  <c r="I262" i="26464"/>
  <c r="J262" i="26464"/>
  <c r="K262" i="26464"/>
  <c r="L262" i="26464"/>
  <c r="M262" i="26464"/>
  <c r="N262" i="26464"/>
  <c r="O262" i="26464"/>
  <c r="P262" i="26464"/>
  <c r="Q262" i="26464"/>
  <c r="R262" i="26464"/>
  <c r="S262" i="26464"/>
  <c r="T262" i="26464"/>
  <c r="U262" i="26464"/>
  <c r="V262" i="26464"/>
  <c r="W262" i="26464"/>
  <c r="X262" i="26464"/>
  <c r="Y262" i="26464"/>
  <c r="Z262" i="26464"/>
  <c r="AA262" i="26464"/>
  <c r="AB262" i="26464"/>
  <c r="AC262" i="26464"/>
  <c r="AD262" i="26464"/>
  <c r="AE262" i="26464"/>
  <c r="AF262" i="26464"/>
  <c r="AG262" i="26464"/>
  <c r="AH262" i="26464"/>
  <c r="AI262" i="26464"/>
  <c r="AJ262" i="26464"/>
  <c r="AK262" i="26464"/>
  <c r="AL262" i="26464"/>
  <c r="AM262" i="26464"/>
  <c r="AN262" i="26464"/>
  <c r="AO262" i="26464"/>
  <c r="AP262" i="26464"/>
  <c r="AQ262" i="26464"/>
  <c r="AR262" i="26464"/>
  <c r="AS262" i="26464"/>
  <c r="AT262" i="26464"/>
  <c r="AU262" i="26464"/>
  <c r="AV262" i="26464"/>
  <c r="AW262" i="26464"/>
  <c r="AX262" i="26464"/>
  <c r="AY262" i="26464"/>
  <c r="AZ262" i="26464"/>
  <c r="BA262" i="26464"/>
  <c r="BB262" i="26464"/>
  <c r="BC262" i="26464"/>
  <c r="BD262" i="26464"/>
  <c r="BE262" i="26464"/>
  <c r="BF262" i="26464"/>
  <c r="BO262" i="26464"/>
  <c r="BP262" i="26464"/>
  <c r="BQ262" i="26464"/>
  <c r="BR262" i="26464"/>
  <c r="BS262" i="26464"/>
  <c r="BT262" i="26464"/>
  <c r="BU262" i="26464"/>
  <c r="BV262" i="26464"/>
  <c r="BW262" i="26464"/>
  <c r="BX262" i="26464"/>
  <c r="BY262" i="26464"/>
  <c r="BZ262" i="26464"/>
  <c r="CA262" i="26464"/>
  <c r="CB262" i="26464"/>
  <c r="CC262" i="26464"/>
  <c r="CD262" i="26464"/>
  <c r="CE262" i="26464"/>
  <c r="CF262" i="26464"/>
  <c r="CG262" i="26464"/>
  <c r="CH262" i="26464"/>
  <c r="CI262" i="26464"/>
  <c r="CJ262" i="26464"/>
  <c r="CQ262" i="26464"/>
  <c r="CR262" i="26464"/>
  <c r="CS262" i="26464"/>
  <c r="CT262" i="26464"/>
  <c r="CU262" i="26464"/>
  <c r="CV262" i="26464"/>
  <c r="A263" i="26464"/>
  <c r="B263" i="26464"/>
  <c r="C263" i="26464"/>
  <c r="D263" i="26464"/>
  <c r="E263" i="26464"/>
  <c r="F263" i="26464"/>
  <c r="G263" i="26464"/>
  <c r="H263" i="26464"/>
  <c r="I263" i="26464"/>
  <c r="J263" i="26464"/>
  <c r="K263" i="26464"/>
  <c r="L263" i="26464"/>
  <c r="M263" i="26464"/>
  <c r="N263" i="26464"/>
  <c r="O263" i="26464"/>
  <c r="P263" i="26464"/>
  <c r="Q263" i="26464"/>
  <c r="R263" i="26464"/>
  <c r="S263" i="26464"/>
  <c r="T263" i="26464"/>
  <c r="U263" i="26464"/>
  <c r="V263" i="26464"/>
  <c r="W263" i="26464"/>
  <c r="X263" i="26464"/>
  <c r="Y263" i="26464"/>
  <c r="Z263" i="26464"/>
  <c r="AA263" i="26464"/>
  <c r="AB263" i="26464"/>
  <c r="AC263" i="26464"/>
  <c r="AD263" i="26464"/>
  <c r="AE263" i="26464"/>
  <c r="AF263" i="26464"/>
  <c r="AG263" i="26464"/>
  <c r="AH263" i="26464"/>
  <c r="AI263" i="26464"/>
  <c r="AJ263" i="26464"/>
  <c r="AK263" i="26464"/>
  <c r="AL263" i="26464"/>
  <c r="AM263" i="26464"/>
  <c r="AN263" i="26464"/>
  <c r="AO263" i="26464"/>
  <c r="AP263" i="26464"/>
  <c r="AQ263" i="26464"/>
  <c r="AR263" i="26464"/>
  <c r="AS263" i="26464"/>
  <c r="AT263" i="26464"/>
  <c r="AU263" i="26464"/>
  <c r="AV263" i="26464"/>
  <c r="AW263" i="26464"/>
  <c r="AX263" i="26464"/>
  <c r="AY263" i="26464"/>
  <c r="AZ263" i="26464"/>
  <c r="BA263" i="26464"/>
  <c r="BB263" i="26464"/>
  <c r="BC263" i="26464"/>
  <c r="BD263" i="26464"/>
  <c r="BE263" i="26464"/>
  <c r="BF263" i="26464"/>
  <c r="BO263" i="26464"/>
  <c r="BP263" i="26464"/>
  <c r="BQ263" i="26464"/>
  <c r="BR263" i="26464"/>
  <c r="BS263" i="26464"/>
  <c r="BT263" i="26464"/>
  <c r="BU263" i="26464"/>
  <c r="BV263" i="26464"/>
  <c r="BW263" i="26464"/>
  <c r="BX263" i="26464"/>
  <c r="BY263" i="26464"/>
  <c r="BZ263" i="26464"/>
  <c r="CA263" i="26464"/>
  <c r="CB263" i="26464"/>
  <c r="CC263" i="26464"/>
  <c r="CD263" i="26464"/>
  <c r="CE263" i="26464"/>
  <c r="CF263" i="26464"/>
  <c r="CG263" i="26464"/>
  <c r="CH263" i="26464"/>
  <c r="CI263" i="26464"/>
  <c r="CJ263" i="26464"/>
  <c r="CQ263" i="26464"/>
  <c r="CR263" i="26464"/>
  <c r="CS263" i="26464"/>
  <c r="CT263" i="26464"/>
  <c r="CU263" i="26464"/>
  <c r="CV263" i="26464"/>
  <c r="A264" i="26464"/>
  <c r="B264" i="26464"/>
  <c r="C264" i="26464"/>
  <c r="D264" i="26464"/>
  <c r="E264" i="26464"/>
  <c r="F264" i="26464"/>
  <c r="G264" i="26464"/>
  <c r="H264" i="26464"/>
  <c r="I264" i="26464"/>
  <c r="J264" i="26464"/>
  <c r="K264" i="26464"/>
  <c r="L264" i="26464"/>
  <c r="M264" i="26464"/>
  <c r="N264" i="26464"/>
  <c r="O264" i="26464"/>
  <c r="P264" i="26464"/>
  <c r="Q264" i="26464"/>
  <c r="R264" i="26464"/>
  <c r="S264" i="26464"/>
  <c r="T264" i="26464"/>
  <c r="U264" i="26464"/>
  <c r="V264" i="26464"/>
  <c r="W264" i="26464"/>
  <c r="X264" i="26464"/>
  <c r="Y264" i="26464"/>
  <c r="Z264" i="26464"/>
  <c r="AA264" i="26464"/>
  <c r="AB264" i="26464"/>
  <c r="AC264" i="26464"/>
  <c r="AD264" i="26464"/>
  <c r="AE264" i="26464"/>
  <c r="AF264" i="26464"/>
  <c r="AG264" i="26464"/>
  <c r="AH264" i="26464"/>
  <c r="AI264" i="26464"/>
  <c r="AJ264" i="26464"/>
  <c r="AK264" i="26464"/>
  <c r="AL264" i="26464"/>
  <c r="AM264" i="26464"/>
  <c r="AN264" i="26464"/>
  <c r="AO264" i="26464"/>
  <c r="AP264" i="26464"/>
  <c r="AQ264" i="26464"/>
  <c r="AR264" i="26464"/>
  <c r="AS264" i="26464"/>
  <c r="AT264" i="26464"/>
  <c r="AU264" i="26464"/>
  <c r="AV264" i="26464"/>
  <c r="AW264" i="26464"/>
  <c r="AX264" i="26464"/>
  <c r="AY264" i="26464"/>
  <c r="AZ264" i="26464"/>
  <c r="BA264" i="26464"/>
  <c r="BB264" i="26464"/>
  <c r="BC264" i="26464"/>
  <c r="BD264" i="26464"/>
  <c r="BE264" i="26464"/>
  <c r="BF264" i="26464"/>
  <c r="BO264" i="26464"/>
  <c r="BP264" i="26464"/>
  <c r="BQ264" i="26464"/>
  <c r="BR264" i="26464"/>
  <c r="BS264" i="26464"/>
  <c r="BT264" i="26464"/>
  <c r="BU264" i="26464"/>
  <c r="BV264" i="26464"/>
  <c r="BW264" i="26464"/>
  <c r="BX264" i="26464"/>
  <c r="BY264" i="26464"/>
  <c r="BZ264" i="26464"/>
  <c r="CA264" i="26464"/>
  <c r="CB264" i="26464"/>
  <c r="CC264" i="26464"/>
  <c r="CD264" i="26464"/>
  <c r="CE264" i="26464"/>
  <c r="CF264" i="26464"/>
  <c r="CG264" i="26464"/>
  <c r="CH264" i="26464"/>
  <c r="CI264" i="26464"/>
  <c r="CJ264" i="26464"/>
  <c r="CQ264" i="26464"/>
  <c r="CR264" i="26464"/>
  <c r="CS264" i="26464"/>
  <c r="CT264" i="26464"/>
  <c r="CU264" i="26464"/>
  <c r="CV264" i="26464"/>
  <c r="A265" i="26464"/>
  <c r="B265" i="26464"/>
  <c r="C265" i="26464"/>
  <c r="D265" i="26464"/>
  <c r="E265" i="26464"/>
  <c r="F265" i="26464"/>
  <c r="G265" i="26464"/>
  <c r="H265" i="26464"/>
  <c r="I265" i="26464"/>
  <c r="J265" i="26464"/>
  <c r="K265" i="26464"/>
  <c r="L265" i="26464"/>
  <c r="M265" i="26464"/>
  <c r="N265" i="26464"/>
  <c r="O265" i="26464"/>
  <c r="P265" i="26464"/>
  <c r="Q265" i="26464"/>
  <c r="R265" i="26464"/>
  <c r="S265" i="26464"/>
  <c r="T265" i="26464"/>
  <c r="U265" i="26464"/>
  <c r="V265" i="26464"/>
  <c r="W265" i="26464"/>
  <c r="X265" i="26464"/>
  <c r="Y265" i="26464"/>
  <c r="Z265" i="26464"/>
  <c r="AA265" i="26464"/>
  <c r="AB265" i="26464"/>
  <c r="AC265" i="26464"/>
  <c r="AD265" i="26464"/>
  <c r="AE265" i="26464"/>
  <c r="AF265" i="26464"/>
  <c r="AG265" i="26464"/>
  <c r="AH265" i="26464"/>
  <c r="AI265" i="26464"/>
  <c r="AJ265" i="26464"/>
  <c r="AK265" i="26464"/>
  <c r="AL265" i="26464"/>
  <c r="AM265" i="26464"/>
  <c r="AN265" i="26464"/>
  <c r="AO265" i="26464"/>
  <c r="AP265" i="26464"/>
  <c r="AQ265" i="26464"/>
  <c r="AR265" i="26464"/>
  <c r="AS265" i="26464"/>
  <c r="AT265" i="26464"/>
  <c r="AU265" i="26464"/>
  <c r="AV265" i="26464"/>
  <c r="AW265" i="26464"/>
  <c r="AX265" i="26464"/>
  <c r="AY265" i="26464"/>
  <c r="AZ265" i="26464"/>
  <c r="BA265" i="26464"/>
  <c r="BB265" i="26464"/>
  <c r="BC265" i="26464"/>
  <c r="BD265" i="26464"/>
  <c r="BE265" i="26464"/>
  <c r="BF265" i="26464"/>
  <c r="BO265" i="26464"/>
  <c r="BP265" i="26464"/>
  <c r="BQ265" i="26464"/>
  <c r="BR265" i="26464"/>
  <c r="BS265" i="26464"/>
  <c r="BT265" i="26464"/>
  <c r="BU265" i="26464"/>
  <c r="BV265" i="26464"/>
  <c r="BW265" i="26464"/>
  <c r="BX265" i="26464"/>
  <c r="BY265" i="26464"/>
  <c r="BZ265" i="26464"/>
  <c r="CA265" i="26464"/>
  <c r="CB265" i="26464"/>
  <c r="CC265" i="26464"/>
  <c r="CD265" i="26464"/>
  <c r="CE265" i="26464"/>
  <c r="CF265" i="26464"/>
  <c r="CG265" i="26464"/>
  <c r="CH265" i="26464"/>
  <c r="CI265" i="26464"/>
  <c r="CJ265" i="26464"/>
  <c r="CQ265" i="26464"/>
  <c r="CR265" i="26464"/>
  <c r="CS265" i="26464"/>
  <c r="CT265" i="26464"/>
  <c r="CU265" i="26464"/>
  <c r="CV265" i="26464"/>
  <c r="A266" i="26464"/>
  <c r="B266" i="26464"/>
  <c r="C266" i="26464"/>
  <c r="D266" i="26464"/>
  <c r="E266" i="26464"/>
  <c r="F266" i="26464"/>
  <c r="G266" i="26464"/>
  <c r="H266" i="26464"/>
  <c r="I266" i="26464"/>
  <c r="J266" i="26464"/>
  <c r="K266" i="26464"/>
  <c r="L266" i="26464"/>
  <c r="M266" i="26464"/>
  <c r="N266" i="26464"/>
  <c r="O266" i="26464"/>
  <c r="P266" i="26464"/>
  <c r="Q266" i="26464"/>
  <c r="R266" i="26464"/>
  <c r="S266" i="26464"/>
  <c r="T266" i="26464"/>
  <c r="U266" i="26464"/>
  <c r="V266" i="26464"/>
  <c r="W266" i="26464"/>
  <c r="X266" i="26464"/>
  <c r="Y266" i="26464"/>
  <c r="Z266" i="26464"/>
  <c r="AA266" i="26464"/>
  <c r="AB266" i="26464"/>
  <c r="AC266" i="26464"/>
  <c r="AD266" i="26464"/>
  <c r="AE266" i="26464"/>
  <c r="AF266" i="26464"/>
  <c r="AG266" i="26464"/>
  <c r="AH266" i="26464"/>
  <c r="AI266" i="26464"/>
  <c r="AJ266" i="26464"/>
  <c r="AK266" i="26464"/>
  <c r="AL266" i="26464"/>
  <c r="AM266" i="26464"/>
  <c r="AN266" i="26464"/>
  <c r="AO266" i="26464"/>
  <c r="AP266" i="26464"/>
  <c r="AQ266" i="26464"/>
  <c r="AR266" i="26464"/>
  <c r="AS266" i="26464"/>
  <c r="AT266" i="26464"/>
  <c r="AU266" i="26464"/>
  <c r="AV266" i="26464"/>
  <c r="AW266" i="26464"/>
  <c r="AX266" i="26464"/>
  <c r="AY266" i="26464"/>
  <c r="AZ266" i="26464"/>
  <c r="BA266" i="26464"/>
  <c r="BB266" i="26464"/>
  <c r="BC266" i="26464"/>
  <c r="BD266" i="26464"/>
  <c r="BE266" i="26464"/>
  <c r="BF266" i="26464"/>
  <c r="BO266" i="26464"/>
  <c r="BP266" i="26464"/>
  <c r="BQ266" i="26464"/>
  <c r="BR266" i="26464"/>
  <c r="BS266" i="26464"/>
  <c r="BT266" i="26464"/>
  <c r="BU266" i="26464"/>
  <c r="BV266" i="26464"/>
  <c r="BW266" i="26464"/>
  <c r="BX266" i="26464"/>
  <c r="BY266" i="26464"/>
  <c r="BZ266" i="26464"/>
  <c r="CA266" i="26464"/>
  <c r="CB266" i="26464"/>
  <c r="CC266" i="26464"/>
  <c r="CD266" i="26464"/>
  <c r="CE266" i="26464"/>
  <c r="CF266" i="26464"/>
  <c r="CG266" i="26464"/>
  <c r="CH266" i="26464"/>
  <c r="CI266" i="26464"/>
  <c r="CJ266" i="26464"/>
  <c r="CQ266" i="26464"/>
  <c r="CR266" i="26464"/>
  <c r="CS266" i="26464"/>
  <c r="CT266" i="26464"/>
  <c r="CU266" i="26464"/>
  <c r="CV266" i="26464"/>
  <c r="A267" i="26464"/>
  <c r="B267" i="26464"/>
  <c r="C267" i="26464"/>
  <c r="D267" i="26464"/>
  <c r="E267" i="26464"/>
  <c r="F267" i="26464"/>
  <c r="G267" i="26464"/>
  <c r="H267" i="26464"/>
  <c r="I267" i="26464"/>
  <c r="J267" i="26464"/>
  <c r="K267" i="26464"/>
  <c r="L267" i="26464"/>
  <c r="M267" i="26464"/>
  <c r="N267" i="26464"/>
  <c r="O267" i="26464"/>
  <c r="P267" i="26464"/>
  <c r="Q267" i="26464"/>
  <c r="R267" i="26464"/>
  <c r="S267" i="26464"/>
  <c r="T267" i="26464"/>
  <c r="U267" i="26464"/>
  <c r="V267" i="26464"/>
  <c r="W267" i="26464"/>
  <c r="X267" i="26464"/>
  <c r="Y267" i="26464"/>
  <c r="Z267" i="26464"/>
  <c r="AA267" i="26464"/>
  <c r="AB267" i="26464"/>
  <c r="AC267" i="26464"/>
  <c r="AD267" i="26464"/>
  <c r="AE267" i="26464"/>
  <c r="AF267" i="26464"/>
  <c r="AG267" i="26464"/>
  <c r="AH267" i="26464"/>
  <c r="AI267" i="26464"/>
  <c r="AJ267" i="26464"/>
  <c r="AK267" i="26464"/>
  <c r="AL267" i="26464"/>
  <c r="AM267" i="26464"/>
  <c r="AN267" i="26464"/>
  <c r="AO267" i="26464"/>
  <c r="AP267" i="26464"/>
  <c r="AQ267" i="26464"/>
  <c r="AR267" i="26464"/>
  <c r="AS267" i="26464"/>
  <c r="AT267" i="26464"/>
  <c r="AU267" i="26464"/>
  <c r="AV267" i="26464"/>
  <c r="AW267" i="26464"/>
  <c r="AX267" i="26464"/>
  <c r="AY267" i="26464"/>
  <c r="AZ267" i="26464"/>
  <c r="BA267" i="26464"/>
  <c r="BB267" i="26464"/>
  <c r="BC267" i="26464"/>
  <c r="BD267" i="26464"/>
  <c r="BE267" i="26464"/>
  <c r="BF267" i="26464"/>
  <c r="BO267" i="26464"/>
  <c r="BP267" i="26464"/>
  <c r="BQ267" i="26464"/>
  <c r="BR267" i="26464"/>
  <c r="BS267" i="26464"/>
  <c r="BT267" i="26464"/>
  <c r="BU267" i="26464"/>
  <c r="BV267" i="26464"/>
  <c r="BW267" i="26464"/>
  <c r="BX267" i="26464"/>
  <c r="BY267" i="26464"/>
  <c r="BZ267" i="26464"/>
  <c r="CA267" i="26464"/>
  <c r="CB267" i="26464"/>
  <c r="CC267" i="26464"/>
  <c r="CD267" i="26464"/>
  <c r="CE267" i="26464"/>
  <c r="CF267" i="26464"/>
  <c r="CG267" i="26464"/>
  <c r="CH267" i="26464"/>
  <c r="CI267" i="26464"/>
  <c r="CJ267" i="26464"/>
  <c r="CQ267" i="26464"/>
  <c r="CR267" i="26464"/>
  <c r="CS267" i="26464"/>
  <c r="CT267" i="26464"/>
  <c r="CU267" i="26464"/>
  <c r="CV267" i="26464"/>
  <c r="A268" i="26464"/>
  <c r="B268" i="26464"/>
  <c r="C268" i="26464"/>
  <c r="D268" i="26464"/>
  <c r="E268" i="26464"/>
  <c r="F268" i="26464"/>
  <c r="G268" i="26464"/>
  <c r="H268" i="26464"/>
  <c r="I268" i="26464"/>
  <c r="J268" i="26464"/>
  <c r="K268" i="26464"/>
  <c r="L268" i="26464"/>
  <c r="M268" i="26464"/>
  <c r="N268" i="26464"/>
  <c r="O268" i="26464"/>
  <c r="P268" i="26464"/>
  <c r="Q268" i="26464"/>
  <c r="R268" i="26464"/>
  <c r="S268" i="26464"/>
  <c r="T268" i="26464"/>
  <c r="U268" i="26464"/>
  <c r="V268" i="26464"/>
  <c r="W268" i="26464"/>
  <c r="X268" i="26464"/>
  <c r="Y268" i="26464"/>
  <c r="Z268" i="26464"/>
  <c r="AA268" i="26464"/>
  <c r="AB268" i="26464"/>
  <c r="AC268" i="26464"/>
  <c r="AD268" i="26464"/>
  <c r="AE268" i="26464"/>
  <c r="AF268" i="26464"/>
  <c r="AG268" i="26464"/>
  <c r="AH268" i="26464"/>
  <c r="AI268" i="26464"/>
  <c r="AJ268" i="26464"/>
  <c r="AK268" i="26464"/>
  <c r="AL268" i="26464"/>
  <c r="AM268" i="26464"/>
  <c r="AN268" i="26464"/>
  <c r="AO268" i="26464"/>
  <c r="AP268" i="26464"/>
  <c r="AQ268" i="26464"/>
  <c r="AR268" i="26464"/>
  <c r="AS268" i="26464"/>
  <c r="AT268" i="26464"/>
  <c r="AU268" i="26464"/>
  <c r="AV268" i="26464"/>
  <c r="AW268" i="26464"/>
  <c r="AX268" i="26464"/>
  <c r="AY268" i="26464"/>
  <c r="AZ268" i="26464"/>
  <c r="BA268" i="26464"/>
  <c r="BB268" i="26464"/>
  <c r="BC268" i="26464"/>
  <c r="BD268" i="26464"/>
  <c r="BE268" i="26464"/>
  <c r="BF268" i="26464"/>
  <c r="BO268" i="26464"/>
  <c r="BP268" i="26464"/>
  <c r="BQ268" i="26464"/>
  <c r="BR268" i="26464"/>
  <c r="BS268" i="26464"/>
  <c r="BT268" i="26464"/>
  <c r="BU268" i="26464"/>
  <c r="BV268" i="26464"/>
  <c r="BW268" i="26464"/>
  <c r="BX268" i="26464"/>
  <c r="BY268" i="26464"/>
  <c r="BZ268" i="26464"/>
  <c r="CA268" i="26464"/>
  <c r="CB268" i="26464"/>
  <c r="CC268" i="26464"/>
  <c r="CD268" i="26464"/>
  <c r="CE268" i="26464"/>
  <c r="CF268" i="26464"/>
  <c r="CG268" i="26464"/>
  <c r="CH268" i="26464"/>
  <c r="CI268" i="26464"/>
  <c r="CJ268" i="26464"/>
  <c r="CQ268" i="26464"/>
  <c r="CR268" i="26464"/>
  <c r="CS268" i="26464"/>
  <c r="CT268" i="26464"/>
  <c r="CU268" i="26464"/>
  <c r="CV268" i="26464"/>
  <c r="A269" i="26464"/>
  <c r="B269" i="26464"/>
  <c r="C269" i="26464"/>
  <c r="D269" i="26464"/>
  <c r="E269" i="26464"/>
  <c r="F269" i="26464"/>
  <c r="G269" i="26464"/>
  <c r="H269" i="26464"/>
  <c r="I269" i="26464"/>
  <c r="J269" i="26464"/>
  <c r="K269" i="26464"/>
  <c r="L269" i="26464"/>
  <c r="M269" i="26464"/>
  <c r="N269" i="26464"/>
  <c r="O269" i="26464"/>
  <c r="P269" i="26464"/>
  <c r="Q269" i="26464"/>
  <c r="R269" i="26464"/>
  <c r="S269" i="26464"/>
  <c r="T269" i="26464"/>
  <c r="U269" i="26464"/>
  <c r="V269" i="26464"/>
  <c r="W269" i="26464"/>
  <c r="X269" i="26464"/>
  <c r="Y269" i="26464"/>
  <c r="Z269" i="26464"/>
  <c r="AA269" i="26464"/>
  <c r="AB269" i="26464"/>
  <c r="AC269" i="26464"/>
  <c r="AD269" i="26464"/>
  <c r="AE269" i="26464"/>
  <c r="AF269" i="26464"/>
  <c r="AG269" i="26464"/>
  <c r="AH269" i="26464"/>
  <c r="AI269" i="26464"/>
  <c r="AJ269" i="26464"/>
  <c r="AK269" i="26464"/>
  <c r="AL269" i="26464"/>
  <c r="AM269" i="26464"/>
  <c r="AN269" i="26464"/>
  <c r="AO269" i="26464"/>
  <c r="AP269" i="26464"/>
  <c r="AQ269" i="26464"/>
  <c r="AR269" i="26464"/>
  <c r="AS269" i="26464"/>
  <c r="AT269" i="26464"/>
  <c r="AU269" i="26464"/>
  <c r="AV269" i="26464"/>
  <c r="AW269" i="26464"/>
  <c r="AX269" i="26464"/>
  <c r="AY269" i="26464"/>
  <c r="AZ269" i="26464"/>
  <c r="BA269" i="26464"/>
  <c r="BB269" i="26464"/>
  <c r="BC269" i="26464"/>
  <c r="BD269" i="26464"/>
  <c r="BE269" i="26464"/>
  <c r="BF269" i="26464"/>
  <c r="BO269" i="26464"/>
  <c r="BP269" i="26464"/>
  <c r="BQ269" i="26464"/>
  <c r="BR269" i="26464"/>
  <c r="BS269" i="26464"/>
  <c r="BT269" i="26464"/>
  <c r="BU269" i="26464"/>
  <c r="BV269" i="26464"/>
  <c r="BW269" i="26464"/>
  <c r="BX269" i="26464"/>
  <c r="BY269" i="26464"/>
  <c r="BZ269" i="26464"/>
  <c r="CA269" i="26464"/>
  <c r="CB269" i="26464"/>
  <c r="CC269" i="26464"/>
  <c r="CD269" i="26464"/>
  <c r="CE269" i="26464"/>
  <c r="CF269" i="26464"/>
  <c r="CG269" i="26464"/>
  <c r="CH269" i="26464"/>
  <c r="CI269" i="26464"/>
  <c r="CJ269" i="26464"/>
  <c r="CQ269" i="26464"/>
  <c r="CR269" i="26464"/>
  <c r="CS269" i="26464"/>
  <c r="CT269" i="26464"/>
  <c r="CU269" i="26464"/>
  <c r="CV269" i="26464"/>
  <c r="A270" i="26464"/>
  <c r="B270" i="26464"/>
  <c r="C270" i="26464"/>
  <c r="D270" i="26464"/>
  <c r="E270" i="26464"/>
  <c r="F270" i="26464"/>
  <c r="G270" i="26464"/>
  <c r="H270" i="26464"/>
  <c r="I270" i="26464"/>
  <c r="J270" i="26464"/>
  <c r="K270" i="26464"/>
  <c r="L270" i="26464"/>
  <c r="M270" i="26464"/>
  <c r="N270" i="26464"/>
  <c r="O270" i="26464"/>
  <c r="P270" i="26464"/>
  <c r="Q270" i="26464"/>
  <c r="R270" i="26464"/>
  <c r="S270" i="26464"/>
  <c r="T270" i="26464"/>
  <c r="U270" i="26464"/>
  <c r="V270" i="26464"/>
  <c r="W270" i="26464"/>
  <c r="X270" i="26464"/>
  <c r="Y270" i="26464"/>
  <c r="Z270" i="26464"/>
  <c r="AA270" i="26464"/>
  <c r="AB270" i="26464"/>
  <c r="AC270" i="26464"/>
  <c r="AD270" i="26464"/>
  <c r="AE270" i="26464"/>
  <c r="AF270" i="26464"/>
  <c r="AG270" i="26464"/>
  <c r="AH270" i="26464"/>
  <c r="AI270" i="26464"/>
  <c r="AJ270" i="26464"/>
  <c r="AK270" i="26464"/>
  <c r="AL270" i="26464"/>
  <c r="AM270" i="26464"/>
  <c r="AN270" i="26464"/>
  <c r="AO270" i="26464"/>
  <c r="AP270" i="26464"/>
  <c r="AQ270" i="26464"/>
  <c r="AR270" i="26464"/>
  <c r="AS270" i="26464"/>
  <c r="AT270" i="26464"/>
  <c r="AU270" i="26464"/>
  <c r="AV270" i="26464"/>
  <c r="AW270" i="26464"/>
  <c r="AX270" i="26464"/>
  <c r="AY270" i="26464"/>
  <c r="AZ270" i="26464"/>
  <c r="BA270" i="26464"/>
  <c r="BB270" i="26464"/>
  <c r="BC270" i="26464"/>
  <c r="BD270" i="26464"/>
  <c r="BE270" i="26464"/>
  <c r="BF270" i="26464"/>
  <c r="BO270" i="26464"/>
  <c r="BP270" i="26464"/>
  <c r="BQ270" i="26464"/>
  <c r="BR270" i="26464"/>
  <c r="BS270" i="26464"/>
  <c r="BT270" i="26464"/>
  <c r="BU270" i="26464"/>
  <c r="BV270" i="26464"/>
  <c r="BW270" i="26464"/>
  <c r="BX270" i="26464"/>
  <c r="BY270" i="26464"/>
  <c r="BZ270" i="26464"/>
  <c r="CA270" i="26464"/>
  <c r="CB270" i="26464"/>
  <c r="CC270" i="26464"/>
  <c r="CD270" i="26464"/>
  <c r="CE270" i="26464"/>
  <c r="CF270" i="26464"/>
  <c r="CG270" i="26464"/>
  <c r="CH270" i="26464"/>
  <c r="CI270" i="26464"/>
  <c r="CJ270" i="26464"/>
  <c r="CQ270" i="26464"/>
  <c r="CR270" i="26464"/>
  <c r="CS270" i="26464"/>
  <c r="CT270" i="26464"/>
  <c r="CU270" i="26464"/>
  <c r="CV270" i="26464"/>
  <c r="A271" i="26464"/>
  <c r="B271" i="26464"/>
  <c r="C271" i="26464"/>
  <c r="D271" i="26464"/>
  <c r="E271" i="26464"/>
  <c r="F271" i="26464"/>
  <c r="G271" i="26464"/>
  <c r="H271" i="26464"/>
  <c r="I271" i="26464"/>
  <c r="J271" i="26464"/>
  <c r="K271" i="26464"/>
  <c r="L271" i="26464"/>
  <c r="M271" i="26464"/>
  <c r="N271" i="26464"/>
  <c r="O271" i="26464"/>
  <c r="P271" i="26464"/>
  <c r="Q271" i="26464"/>
  <c r="R271" i="26464"/>
  <c r="S271" i="26464"/>
  <c r="T271" i="26464"/>
  <c r="U271" i="26464"/>
  <c r="V271" i="26464"/>
  <c r="W271" i="26464"/>
  <c r="X271" i="26464"/>
  <c r="Y271" i="26464"/>
  <c r="Z271" i="26464"/>
  <c r="AA271" i="26464"/>
  <c r="AB271" i="26464"/>
  <c r="AC271" i="26464"/>
  <c r="AD271" i="26464"/>
  <c r="AE271" i="26464"/>
  <c r="AF271" i="26464"/>
  <c r="AG271" i="26464"/>
  <c r="AH271" i="26464"/>
  <c r="AI271" i="26464"/>
  <c r="AJ271" i="26464"/>
  <c r="AK271" i="26464"/>
  <c r="AL271" i="26464"/>
  <c r="AM271" i="26464"/>
  <c r="AN271" i="26464"/>
  <c r="AO271" i="26464"/>
  <c r="AP271" i="26464"/>
  <c r="AQ271" i="26464"/>
  <c r="AR271" i="26464"/>
  <c r="AS271" i="26464"/>
  <c r="AT271" i="26464"/>
  <c r="AU271" i="26464"/>
  <c r="AV271" i="26464"/>
  <c r="AW271" i="26464"/>
  <c r="AX271" i="26464"/>
  <c r="AY271" i="26464"/>
  <c r="AZ271" i="26464"/>
  <c r="BA271" i="26464"/>
  <c r="BB271" i="26464"/>
  <c r="BC271" i="26464"/>
  <c r="BD271" i="26464"/>
  <c r="BE271" i="26464"/>
  <c r="BF271" i="26464"/>
  <c r="BO271" i="26464"/>
  <c r="BP271" i="26464"/>
  <c r="BQ271" i="26464"/>
  <c r="BR271" i="26464"/>
  <c r="BS271" i="26464"/>
  <c r="BT271" i="26464"/>
  <c r="BU271" i="26464"/>
  <c r="BV271" i="26464"/>
  <c r="BW271" i="26464"/>
  <c r="BX271" i="26464"/>
  <c r="BY271" i="26464"/>
  <c r="BZ271" i="26464"/>
  <c r="CA271" i="26464"/>
  <c r="CB271" i="26464"/>
  <c r="CC271" i="26464"/>
  <c r="CD271" i="26464"/>
  <c r="CE271" i="26464"/>
  <c r="CF271" i="26464"/>
  <c r="CG271" i="26464"/>
  <c r="CH271" i="26464"/>
  <c r="CI271" i="26464"/>
  <c r="CJ271" i="26464"/>
  <c r="CQ271" i="26464"/>
  <c r="CR271" i="26464"/>
  <c r="CS271" i="26464"/>
  <c r="CT271" i="26464"/>
  <c r="CU271" i="26464"/>
  <c r="CV271" i="26464"/>
  <c r="A272" i="26464"/>
  <c r="B272" i="26464"/>
  <c r="C272" i="26464"/>
  <c r="D272" i="26464"/>
  <c r="E272" i="26464"/>
  <c r="F272" i="26464"/>
  <c r="G272" i="26464"/>
  <c r="H272" i="26464"/>
  <c r="I272" i="26464"/>
  <c r="J272" i="26464"/>
  <c r="K272" i="26464"/>
  <c r="L272" i="26464"/>
  <c r="M272" i="26464"/>
  <c r="N272" i="26464"/>
  <c r="O272" i="26464"/>
  <c r="P272" i="26464"/>
  <c r="Q272" i="26464"/>
  <c r="R272" i="26464"/>
  <c r="S272" i="26464"/>
  <c r="T272" i="26464"/>
  <c r="U272" i="26464"/>
  <c r="V272" i="26464"/>
  <c r="W272" i="26464"/>
  <c r="X272" i="26464"/>
  <c r="Y272" i="26464"/>
  <c r="Z272" i="26464"/>
  <c r="AA272" i="26464"/>
  <c r="AB272" i="26464"/>
  <c r="AC272" i="26464"/>
  <c r="AD272" i="26464"/>
  <c r="AE272" i="26464"/>
  <c r="AF272" i="26464"/>
  <c r="AG272" i="26464"/>
  <c r="AH272" i="26464"/>
  <c r="AI272" i="26464"/>
  <c r="AJ272" i="26464"/>
  <c r="AK272" i="26464"/>
  <c r="AL272" i="26464"/>
  <c r="AM272" i="26464"/>
  <c r="AN272" i="26464"/>
  <c r="AO272" i="26464"/>
  <c r="AP272" i="26464"/>
  <c r="AQ272" i="26464"/>
  <c r="AR272" i="26464"/>
  <c r="AS272" i="26464"/>
  <c r="AT272" i="26464"/>
  <c r="AU272" i="26464"/>
  <c r="AV272" i="26464"/>
  <c r="AW272" i="26464"/>
  <c r="AX272" i="26464"/>
  <c r="AY272" i="26464"/>
  <c r="AZ272" i="26464"/>
  <c r="BA272" i="26464"/>
  <c r="BB272" i="26464"/>
  <c r="BC272" i="26464"/>
  <c r="BD272" i="26464"/>
  <c r="BE272" i="26464"/>
  <c r="BF272" i="26464"/>
  <c r="BO272" i="26464"/>
  <c r="BP272" i="26464"/>
  <c r="BQ272" i="26464"/>
  <c r="BR272" i="26464"/>
  <c r="BS272" i="26464"/>
  <c r="BT272" i="26464"/>
  <c r="BU272" i="26464"/>
  <c r="BV272" i="26464"/>
  <c r="BW272" i="26464"/>
  <c r="BX272" i="26464"/>
  <c r="BY272" i="26464"/>
  <c r="BZ272" i="26464"/>
  <c r="CA272" i="26464"/>
  <c r="CB272" i="26464"/>
  <c r="CC272" i="26464"/>
  <c r="CD272" i="26464"/>
  <c r="CE272" i="26464"/>
  <c r="CF272" i="26464"/>
  <c r="CG272" i="26464"/>
  <c r="CH272" i="26464"/>
  <c r="CI272" i="26464"/>
  <c r="CJ272" i="26464"/>
  <c r="CQ272" i="26464"/>
  <c r="CR272" i="26464"/>
  <c r="CS272" i="26464"/>
  <c r="CT272" i="26464"/>
  <c r="CU272" i="26464"/>
  <c r="CV272" i="26464"/>
  <c r="A273" i="26464"/>
  <c r="B273" i="26464"/>
  <c r="C273" i="26464"/>
  <c r="D273" i="26464"/>
  <c r="E273" i="26464"/>
  <c r="F273" i="26464"/>
  <c r="G273" i="26464"/>
  <c r="H273" i="26464"/>
  <c r="I273" i="26464"/>
  <c r="J273" i="26464"/>
  <c r="K273" i="26464"/>
  <c r="L273" i="26464"/>
  <c r="M273" i="26464"/>
  <c r="N273" i="26464"/>
  <c r="O273" i="26464"/>
  <c r="P273" i="26464"/>
  <c r="Q273" i="26464"/>
  <c r="R273" i="26464"/>
  <c r="S273" i="26464"/>
  <c r="T273" i="26464"/>
  <c r="U273" i="26464"/>
  <c r="V273" i="26464"/>
  <c r="W273" i="26464"/>
  <c r="X273" i="26464"/>
  <c r="Y273" i="26464"/>
  <c r="Z273" i="26464"/>
  <c r="AA273" i="26464"/>
  <c r="AB273" i="26464"/>
  <c r="AC273" i="26464"/>
  <c r="AD273" i="26464"/>
  <c r="AE273" i="26464"/>
  <c r="AF273" i="26464"/>
  <c r="AG273" i="26464"/>
  <c r="AH273" i="26464"/>
  <c r="AI273" i="26464"/>
  <c r="AJ273" i="26464"/>
  <c r="AK273" i="26464"/>
  <c r="AL273" i="26464"/>
  <c r="AM273" i="26464"/>
  <c r="AN273" i="26464"/>
  <c r="AO273" i="26464"/>
  <c r="AP273" i="26464"/>
  <c r="AQ273" i="26464"/>
  <c r="AR273" i="26464"/>
  <c r="AS273" i="26464"/>
  <c r="AT273" i="26464"/>
  <c r="AU273" i="26464"/>
  <c r="AV273" i="26464"/>
  <c r="AW273" i="26464"/>
  <c r="AX273" i="26464"/>
  <c r="AY273" i="26464"/>
  <c r="AZ273" i="26464"/>
  <c r="BA273" i="26464"/>
  <c r="BB273" i="26464"/>
  <c r="BC273" i="26464"/>
  <c r="BD273" i="26464"/>
  <c r="BE273" i="26464"/>
  <c r="BF273" i="26464"/>
  <c r="BO273" i="26464"/>
  <c r="BP273" i="26464"/>
  <c r="BQ273" i="26464"/>
  <c r="BR273" i="26464"/>
  <c r="BS273" i="26464"/>
  <c r="BT273" i="26464"/>
  <c r="BU273" i="26464"/>
  <c r="BV273" i="26464"/>
  <c r="BW273" i="26464"/>
  <c r="BX273" i="26464"/>
  <c r="BY273" i="26464"/>
  <c r="BZ273" i="26464"/>
  <c r="CA273" i="26464"/>
  <c r="CB273" i="26464"/>
  <c r="CC273" i="26464"/>
  <c r="CD273" i="26464"/>
  <c r="CE273" i="26464"/>
  <c r="CF273" i="26464"/>
  <c r="CG273" i="26464"/>
  <c r="CH273" i="26464"/>
  <c r="CI273" i="26464"/>
  <c r="CJ273" i="26464"/>
  <c r="CQ273" i="26464"/>
  <c r="CR273" i="26464"/>
  <c r="CS273" i="26464"/>
  <c r="CT273" i="26464"/>
  <c r="CU273" i="26464"/>
  <c r="CV273" i="26464"/>
  <c r="A274" i="26464"/>
  <c r="B274" i="26464"/>
  <c r="C274" i="26464"/>
  <c r="D274" i="26464"/>
  <c r="E274" i="26464"/>
  <c r="F274" i="26464"/>
  <c r="G274" i="26464"/>
  <c r="H274" i="26464"/>
  <c r="I274" i="26464"/>
  <c r="J274" i="26464"/>
  <c r="K274" i="26464"/>
  <c r="L274" i="26464"/>
  <c r="M274" i="26464"/>
  <c r="N274" i="26464"/>
  <c r="O274" i="26464"/>
  <c r="P274" i="26464"/>
  <c r="Q274" i="26464"/>
  <c r="R274" i="26464"/>
  <c r="S274" i="26464"/>
  <c r="T274" i="26464"/>
  <c r="U274" i="26464"/>
  <c r="V274" i="26464"/>
  <c r="W274" i="26464"/>
  <c r="X274" i="26464"/>
  <c r="Y274" i="26464"/>
  <c r="Z274" i="26464"/>
  <c r="AA274" i="26464"/>
  <c r="AB274" i="26464"/>
  <c r="AC274" i="26464"/>
  <c r="AD274" i="26464"/>
  <c r="AE274" i="26464"/>
  <c r="AF274" i="26464"/>
  <c r="AG274" i="26464"/>
  <c r="AH274" i="26464"/>
  <c r="AI274" i="26464"/>
  <c r="AJ274" i="26464"/>
  <c r="AK274" i="26464"/>
  <c r="AL274" i="26464"/>
  <c r="AM274" i="26464"/>
  <c r="AN274" i="26464"/>
  <c r="AO274" i="26464"/>
  <c r="AP274" i="26464"/>
  <c r="AQ274" i="26464"/>
  <c r="AR274" i="26464"/>
  <c r="AS274" i="26464"/>
  <c r="AT274" i="26464"/>
  <c r="AU274" i="26464"/>
  <c r="AV274" i="26464"/>
  <c r="AW274" i="26464"/>
  <c r="AX274" i="26464"/>
  <c r="AY274" i="26464"/>
  <c r="AZ274" i="26464"/>
  <c r="BA274" i="26464"/>
  <c r="BB274" i="26464"/>
  <c r="BC274" i="26464"/>
  <c r="BD274" i="26464"/>
  <c r="BE274" i="26464"/>
  <c r="BF274" i="26464"/>
  <c r="BO274" i="26464"/>
  <c r="BP274" i="26464"/>
  <c r="BQ274" i="26464"/>
  <c r="BR274" i="26464"/>
  <c r="BS274" i="26464"/>
  <c r="BT274" i="26464"/>
  <c r="BU274" i="26464"/>
  <c r="BV274" i="26464"/>
  <c r="BW274" i="26464"/>
  <c r="BX274" i="26464"/>
  <c r="BY274" i="26464"/>
  <c r="BZ274" i="26464"/>
  <c r="CA274" i="26464"/>
  <c r="CB274" i="26464"/>
  <c r="CC274" i="26464"/>
  <c r="CD274" i="26464"/>
  <c r="CE274" i="26464"/>
  <c r="CF274" i="26464"/>
  <c r="CG274" i="26464"/>
  <c r="CH274" i="26464"/>
  <c r="CI274" i="26464"/>
  <c r="CJ274" i="26464"/>
  <c r="CQ274" i="26464"/>
  <c r="CR274" i="26464"/>
  <c r="CS274" i="26464"/>
  <c r="CT274" i="26464"/>
  <c r="CU274" i="26464"/>
  <c r="CV274" i="26464"/>
  <c r="A275" i="26464"/>
  <c r="B275" i="26464"/>
  <c r="C275" i="26464"/>
  <c r="D275" i="26464"/>
  <c r="E275" i="26464"/>
  <c r="F275" i="26464"/>
  <c r="G275" i="26464"/>
  <c r="H275" i="26464"/>
  <c r="I275" i="26464"/>
  <c r="J275" i="26464"/>
  <c r="K275" i="26464"/>
  <c r="L275" i="26464"/>
  <c r="M275" i="26464"/>
  <c r="N275" i="26464"/>
  <c r="O275" i="26464"/>
  <c r="P275" i="26464"/>
  <c r="Q275" i="26464"/>
  <c r="R275" i="26464"/>
  <c r="S275" i="26464"/>
  <c r="T275" i="26464"/>
  <c r="U275" i="26464"/>
  <c r="V275" i="26464"/>
  <c r="W275" i="26464"/>
  <c r="X275" i="26464"/>
  <c r="Y275" i="26464"/>
  <c r="Z275" i="26464"/>
  <c r="AA275" i="26464"/>
  <c r="AB275" i="26464"/>
  <c r="AC275" i="26464"/>
  <c r="AD275" i="26464"/>
  <c r="AE275" i="26464"/>
  <c r="AF275" i="26464"/>
  <c r="AG275" i="26464"/>
  <c r="AH275" i="26464"/>
  <c r="AI275" i="26464"/>
  <c r="AJ275" i="26464"/>
  <c r="AK275" i="26464"/>
  <c r="AL275" i="26464"/>
  <c r="AM275" i="26464"/>
  <c r="AN275" i="26464"/>
  <c r="AO275" i="26464"/>
  <c r="AP275" i="26464"/>
  <c r="AQ275" i="26464"/>
  <c r="AR275" i="26464"/>
  <c r="AS275" i="26464"/>
  <c r="AT275" i="26464"/>
  <c r="AU275" i="26464"/>
  <c r="AV275" i="26464"/>
  <c r="AW275" i="26464"/>
  <c r="AX275" i="26464"/>
  <c r="AY275" i="26464"/>
  <c r="AZ275" i="26464"/>
  <c r="BA275" i="26464"/>
  <c r="BB275" i="26464"/>
  <c r="BC275" i="26464"/>
  <c r="BD275" i="26464"/>
  <c r="BE275" i="26464"/>
  <c r="BF275" i="26464"/>
  <c r="BO275" i="26464"/>
  <c r="BP275" i="26464"/>
  <c r="BQ275" i="26464"/>
  <c r="BR275" i="26464"/>
  <c r="BS275" i="26464"/>
  <c r="BT275" i="26464"/>
  <c r="BU275" i="26464"/>
  <c r="BV275" i="26464"/>
  <c r="BW275" i="26464"/>
  <c r="BX275" i="26464"/>
  <c r="BY275" i="26464"/>
  <c r="BZ275" i="26464"/>
  <c r="CA275" i="26464"/>
  <c r="CB275" i="26464"/>
  <c r="CC275" i="26464"/>
  <c r="CD275" i="26464"/>
  <c r="CE275" i="26464"/>
  <c r="CF275" i="26464"/>
  <c r="CG275" i="26464"/>
  <c r="CH275" i="26464"/>
  <c r="CI275" i="26464"/>
  <c r="CJ275" i="26464"/>
  <c r="CQ275" i="26464"/>
  <c r="CR275" i="26464"/>
  <c r="CS275" i="26464"/>
  <c r="CT275" i="26464"/>
  <c r="CU275" i="26464"/>
  <c r="CV275" i="26464"/>
  <c r="A276" i="26464"/>
  <c r="B276" i="26464"/>
  <c r="C276" i="26464"/>
  <c r="D276" i="26464"/>
  <c r="E276" i="26464"/>
  <c r="F276" i="26464"/>
  <c r="G276" i="26464"/>
  <c r="H276" i="26464"/>
  <c r="I276" i="26464"/>
  <c r="J276" i="26464"/>
  <c r="K276" i="26464"/>
  <c r="L276" i="26464"/>
  <c r="M276" i="26464"/>
  <c r="N276" i="26464"/>
  <c r="O276" i="26464"/>
  <c r="P276" i="26464"/>
  <c r="Q276" i="26464"/>
  <c r="R276" i="26464"/>
  <c r="S276" i="26464"/>
  <c r="T276" i="26464"/>
  <c r="U276" i="26464"/>
  <c r="V276" i="26464"/>
  <c r="W276" i="26464"/>
  <c r="X276" i="26464"/>
  <c r="Y276" i="26464"/>
  <c r="Z276" i="26464"/>
  <c r="AA276" i="26464"/>
  <c r="AB276" i="26464"/>
  <c r="AC276" i="26464"/>
  <c r="AD276" i="26464"/>
  <c r="AE276" i="26464"/>
  <c r="AF276" i="26464"/>
  <c r="AG276" i="26464"/>
  <c r="AH276" i="26464"/>
  <c r="AI276" i="26464"/>
  <c r="AJ276" i="26464"/>
  <c r="AK276" i="26464"/>
  <c r="AL276" i="26464"/>
  <c r="AM276" i="26464"/>
  <c r="AN276" i="26464"/>
  <c r="AO276" i="26464"/>
  <c r="AP276" i="26464"/>
  <c r="AQ276" i="26464"/>
  <c r="AR276" i="26464"/>
  <c r="AS276" i="26464"/>
  <c r="AT276" i="26464"/>
  <c r="AU276" i="26464"/>
  <c r="AV276" i="26464"/>
  <c r="AW276" i="26464"/>
  <c r="AX276" i="26464"/>
  <c r="AY276" i="26464"/>
  <c r="AZ276" i="26464"/>
  <c r="BA276" i="26464"/>
  <c r="BB276" i="26464"/>
  <c r="BC276" i="26464"/>
  <c r="BD276" i="26464"/>
  <c r="BE276" i="26464"/>
  <c r="BF276" i="26464"/>
  <c r="BO276" i="26464"/>
  <c r="BP276" i="26464"/>
  <c r="BQ276" i="26464"/>
  <c r="BR276" i="26464"/>
  <c r="BS276" i="26464"/>
  <c r="BT276" i="26464"/>
  <c r="BU276" i="26464"/>
  <c r="BV276" i="26464"/>
  <c r="BW276" i="26464"/>
  <c r="BX276" i="26464"/>
  <c r="BY276" i="26464"/>
  <c r="BZ276" i="26464"/>
  <c r="CA276" i="26464"/>
  <c r="CB276" i="26464"/>
  <c r="CC276" i="26464"/>
  <c r="CD276" i="26464"/>
  <c r="CE276" i="26464"/>
  <c r="CF276" i="26464"/>
  <c r="CG276" i="26464"/>
  <c r="CH276" i="26464"/>
  <c r="CI276" i="26464"/>
  <c r="CJ276" i="26464"/>
  <c r="CQ276" i="26464"/>
  <c r="CR276" i="26464"/>
  <c r="CS276" i="26464"/>
  <c r="CT276" i="26464"/>
  <c r="CU276" i="26464"/>
  <c r="CV276" i="26464"/>
  <c r="A277" i="26464"/>
  <c r="B277" i="26464"/>
  <c r="C277" i="26464"/>
  <c r="D277" i="26464"/>
  <c r="E277" i="26464"/>
  <c r="F277" i="26464"/>
  <c r="G277" i="26464"/>
  <c r="H277" i="26464"/>
  <c r="I277" i="26464"/>
  <c r="J277" i="26464"/>
  <c r="K277" i="26464"/>
  <c r="L277" i="26464"/>
  <c r="M277" i="26464"/>
  <c r="N277" i="26464"/>
  <c r="O277" i="26464"/>
  <c r="P277" i="26464"/>
  <c r="Q277" i="26464"/>
  <c r="R277" i="26464"/>
  <c r="S277" i="26464"/>
  <c r="T277" i="26464"/>
  <c r="U277" i="26464"/>
  <c r="V277" i="26464"/>
  <c r="W277" i="26464"/>
  <c r="X277" i="26464"/>
  <c r="Y277" i="26464"/>
  <c r="Z277" i="26464"/>
  <c r="AA277" i="26464"/>
  <c r="AB277" i="26464"/>
  <c r="AC277" i="26464"/>
  <c r="AD277" i="26464"/>
  <c r="AE277" i="26464"/>
  <c r="AF277" i="26464"/>
  <c r="AG277" i="26464"/>
  <c r="AH277" i="26464"/>
  <c r="AI277" i="26464"/>
  <c r="AJ277" i="26464"/>
  <c r="AK277" i="26464"/>
  <c r="AL277" i="26464"/>
  <c r="AM277" i="26464"/>
  <c r="AN277" i="26464"/>
  <c r="AO277" i="26464"/>
  <c r="AP277" i="26464"/>
  <c r="AQ277" i="26464"/>
  <c r="AR277" i="26464"/>
  <c r="AS277" i="26464"/>
  <c r="AT277" i="26464"/>
  <c r="AU277" i="26464"/>
  <c r="AV277" i="26464"/>
  <c r="AW277" i="26464"/>
  <c r="AX277" i="26464"/>
  <c r="AY277" i="26464"/>
  <c r="AZ277" i="26464"/>
  <c r="BA277" i="26464"/>
  <c r="BB277" i="26464"/>
  <c r="BC277" i="26464"/>
  <c r="BD277" i="26464"/>
  <c r="BE277" i="26464"/>
  <c r="BF277" i="26464"/>
  <c r="BO277" i="26464"/>
  <c r="BP277" i="26464"/>
  <c r="BQ277" i="26464"/>
  <c r="BR277" i="26464"/>
  <c r="BS277" i="26464"/>
  <c r="BT277" i="26464"/>
  <c r="BU277" i="26464"/>
  <c r="BV277" i="26464"/>
  <c r="BW277" i="26464"/>
  <c r="BX277" i="26464"/>
  <c r="BY277" i="26464"/>
  <c r="BZ277" i="26464"/>
  <c r="CA277" i="26464"/>
  <c r="CB277" i="26464"/>
  <c r="CC277" i="26464"/>
  <c r="CD277" i="26464"/>
  <c r="CE277" i="26464"/>
  <c r="CF277" i="26464"/>
  <c r="CG277" i="26464"/>
  <c r="CH277" i="26464"/>
  <c r="CI277" i="26464"/>
  <c r="CJ277" i="26464"/>
  <c r="CQ277" i="26464"/>
  <c r="CR277" i="26464"/>
  <c r="CS277" i="26464"/>
  <c r="CT277" i="26464"/>
  <c r="CU277" i="26464"/>
  <c r="CV277" i="26464"/>
  <c r="A278" i="26464"/>
  <c r="B278" i="26464"/>
  <c r="C278" i="26464"/>
  <c r="D278" i="26464"/>
  <c r="E278" i="26464"/>
  <c r="F278" i="26464"/>
  <c r="G278" i="26464"/>
  <c r="H278" i="26464"/>
  <c r="I278" i="26464"/>
  <c r="J278" i="26464"/>
  <c r="K278" i="26464"/>
  <c r="L278" i="26464"/>
  <c r="M278" i="26464"/>
  <c r="N278" i="26464"/>
  <c r="O278" i="26464"/>
  <c r="P278" i="26464"/>
  <c r="Q278" i="26464"/>
  <c r="R278" i="26464"/>
  <c r="S278" i="26464"/>
  <c r="T278" i="26464"/>
  <c r="U278" i="26464"/>
  <c r="V278" i="26464"/>
  <c r="W278" i="26464"/>
  <c r="X278" i="26464"/>
  <c r="Y278" i="26464"/>
  <c r="Z278" i="26464"/>
  <c r="AA278" i="26464"/>
  <c r="AB278" i="26464"/>
  <c r="AC278" i="26464"/>
  <c r="AD278" i="26464"/>
  <c r="AE278" i="26464"/>
  <c r="AF278" i="26464"/>
  <c r="AG278" i="26464"/>
  <c r="AH278" i="26464"/>
  <c r="AI278" i="26464"/>
  <c r="AJ278" i="26464"/>
  <c r="AK278" i="26464"/>
  <c r="AL278" i="26464"/>
  <c r="AM278" i="26464"/>
  <c r="AN278" i="26464"/>
  <c r="AO278" i="26464"/>
  <c r="AP278" i="26464"/>
  <c r="AQ278" i="26464"/>
  <c r="AR278" i="26464"/>
  <c r="AS278" i="26464"/>
  <c r="AT278" i="26464"/>
  <c r="AU278" i="26464"/>
  <c r="AV278" i="26464"/>
  <c r="AW278" i="26464"/>
  <c r="AX278" i="26464"/>
  <c r="AY278" i="26464"/>
  <c r="AZ278" i="26464"/>
  <c r="BA278" i="26464"/>
  <c r="BB278" i="26464"/>
  <c r="BC278" i="26464"/>
  <c r="BD278" i="26464"/>
  <c r="BE278" i="26464"/>
  <c r="BF278" i="26464"/>
  <c r="BO278" i="26464"/>
  <c r="BP278" i="26464"/>
  <c r="BQ278" i="26464"/>
  <c r="BR278" i="26464"/>
  <c r="BS278" i="26464"/>
  <c r="BT278" i="26464"/>
  <c r="BU278" i="26464"/>
  <c r="BV278" i="26464"/>
  <c r="BW278" i="26464"/>
  <c r="BX278" i="26464"/>
  <c r="BY278" i="26464"/>
  <c r="BZ278" i="26464"/>
  <c r="CA278" i="26464"/>
  <c r="CB278" i="26464"/>
  <c r="CC278" i="26464"/>
  <c r="CD278" i="26464"/>
  <c r="CE278" i="26464"/>
  <c r="CF278" i="26464"/>
  <c r="CG278" i="26464"/>
  <c r="CH278" i="26464"/>
  <c r="CI278" i="26464"/>
  <c r="CJ278" i="26464"/>
  <c r="CQ278" i="26464"/>
  <c r="CR278" i="26464"/>
  <c r="CS278" i="26464"/>
  <c r="CT278" i="26464"/>
  <c r="CU278" i="26464"/>
  <c r="CV278" i="26464"/>
  <c r="A279" i="26464"/>
  <c r="B279" i="26464"/>
  <c r="C279" i="26464"/>
  <c r="D279" i="26464"/>
  <c r="E279" i="26464"/>
  <c r="F279" i="26464"/>
  <c r="G279" i="26464"/>
  <c r="H279" i="26464"/>
  <c r="I279" i="26464"/>
  <c r="J279" i="26464"/>
  <c r="K279" i="26464"/>
  <c r="L279" i="26464"/>
  <c r="M279" i="26464"/>
  <c r="N279" i="26464"/>
  <c r="O279" i="26464"/>
  <c r="P279" i="26464"/>
  <c r="Q279" i="26464"/>
  <c r="R279" i="26464"/>
  <c r="S279" i="26464"/>
  <c r="T279" i="26464"/>
  <c r="U279" i="26464"/>
  <c r="V279" i="26464"/>
  <c r="W279" i="26464"/>
  <c r="X279" i="26464"/>
  <c r="Y279" i="26464"/>
  <c r="Z279" i="26464"/>
  <c r="AA279" i="26464"/>
  <c r="AB279" i="26464"/>
  <c r="AC279" i="26464"/>
  <c r="AD279" i="26464"/>
  <c r="AE279" i="26464"/>
  <c r="AF279" i="26464"/>
  <c r="AG279" i="26464"/>
  <c r="AH279" i="26464"/>
  <c r="AI279" i="26464"/>
  <c r="AJ279" i="26464"/>
  <c r="AK279" i="26464"/>
  <c r="AL279" i="26464"/>
  <c r="AM279" i="26464"/>
  <c r="AN279" i="26464"/>
  <c r="AO279" i="26464"/>
  <c r="AP279" i="26464"/>
  <c r="AQ279" i="26464"/>
  <c r="AR279" i="26464"/>
  <c r="AS279" i="26464"/>
  <c r="AT279" i="26464"/>
  <c r="AU279" i="26464"/>
  <c r="AV279" i="26464"/>
  <c r="AW279" i="26464"/>
  <c r="AX279" i="26464"/>
  <c r="AY279" i="26464"/>
  <c r="AZ279" i="26464"/>
  <c r="BA279" i="26464"/>
  <c r="BB279" i="26464"/>
  <c r="BC279" i="26464"/>
  <c r="BD279" i="26464"/>
  <c r="BE279" i="26464"/>
  <c r="BF279" i="26464"/>
  <c r="BO279" i="26464"/>
  <c r="BP279" i="26464"/>
  <c r="BQ279" i="26464"/>
  <c r="BR279" i="26464"/>
  <c r="BS279" i="26464"/>
  <c r="BT279" i="26464"/>
  <c r="BU279" i="26464"/>
  <c r="BV279" i="26464"/>
  <c r="BW279" i="26464"/>
  <c r="BX279" i="26464"/>
  <c r="BY279" i="26464"/>
  <c r="BZ279" i="26464"/>
  <c r="CA279" i="26464"/>
  <c r="CB279" i="26464"/>
  <c r="CC279" i="26464"/>
  <c r="CD279" i="26464"/>
  <c r="CE279" i="26464"/>
  <c r="CF279" i="26464"/>
  <c r="CG279" i="26464"/>
  <c r="CH279" i="26464"/>
  <c r="CI279" i="26464"/>
  <c r="CJ279" i="26464"/>
  <c r="CQ279" i="26464"/>
  <c r="CR279" i="26464"/>
  <c r="CS279" i="26464"/>
  <c r="CT279" i="26464"/>
  <c r="CU279" i="26464"/>
  <c r="CV279" i="26464"/>
  <c r="A280" i="26464"/>
  <c r="B280" i="26464"/>
  <c r="C280" i="26464"/>
  <c r="D280" i="26464"/>
  <c r="E280" i="26464"/>
  <c r="F280" i="26464"/>
  <c r="G280" i="26464"/>
  <c r="H280" i="26464"/>
  <c r="I280" i="26464"/>
  <c r="J280" i="26464"/>
  <c r="K280" i="26464"/>
  <c r="L280" i="26464"/>
  <c r="M280" i="26464"/>
  <c r="N280" i="26464"/>
  <c r="O280" i="26464"/>
  <c r="P280" i="26464"/>
  <c r="Q280" i="26464"/>
  <c r="R280" i="26464"/>
  <c r="S280" i="26464"/>
  <c r="T280" i="26464"/>
  <c r="U280" i="26464"/>
  <c r="V280" i="26464"/>
  <c r="W280" i="26464"/>
  <c r="X280" i="26464"/>
  <c r="Y280" i="26464"/>
  <c r="Z280" i="26464"/>
  <c r="AA280" i="26464"/>
  <c r="AB280" i="26464"/>
  <c r="AC280" i="26464"/>
  <c r="AD280" i="26464"/>
  <c r="AE280" i="26464"/>
  <c r="AF280" i="26464"/>
  <c r="AG280" i="26464"/>
  <c r="AH280" i="26464"/>
  <c r="AI280" i="26464"/>
  <c r="AJ280" i="26464"/>
  <c r="AK280" i="26464"/>
  <c r="AL280" i="26464"/>
  <c r="AM280" i="26464"/>
  <c r="AN280" i="26464"/>
  <c r="AO280" i="26464"/>
  <c r="AP280" i="26464"/>
  <c r="AQ280" i="26464"/>
  <c r="AR280" i="26464"/>
  <c r="AS280" i="26464"/>
  <c r="AT280" i="26464"/>
  <c r="AU280" i="26464"/>
  <c r="AV280" i="26464"/>
  <c r="AW280" i="26464"/>
  <c r="AX280" i="26464"/>
  <c r="AY280" i="26464"/>
  <c r="AZ280" i="26464"/>
  <c r="BA280" i="26464"/>
  <c r="BB280" i="26464"/>
  <c r="BC280" i="26464"/>
  <c r="BD280" i="26464"/>
  <c r="BE280" i="26464"/>
  <c r="BF280" i="26464"/>
  <c r="BO280" i="26464"/>
  <c r="BP280" i="26464"/>
  <c r="BQ280" i="26464"/>
  <c r="BR280" i="26464"/>
  <c r="BS280" i="26464"/>
  <c r="BT280" i="26464"/>
  <c r="BU280" i="26464"/>
  <c r="BV280" i="26464"/>
  <c r="BW280" i="26464"/>
  <c r="BX280" i="26464"/>
  <c r="BY280" i="26464"/>
  <c r="BZ280" i="26464"/>
  <c r="CA280" i="26464"/>
  <c r="CB280" i="26464"/>
  <c r="CC280" i="26464"/>
  <c r="CD280" i="26464"/>
  <c r="CE280" i="26464"/>
  <c r="CF280" i="26464"/>
  <c r="CG280" i="26464"/>
  <c r="CH280" i="26464"/>
  <c r="CI280" i="26464"/>
  <c r="CJ280" i="26464"/>
  <c r="CQ280" i="26464"/>
  <c r="CR280" i="26464"/>
  <c r="CS280" i="26464"/>
  <c r="CT280" i="26464"/>
  <c r="CU280" i="26464"/>
  <c r="CV280" i="26464"/>
  <c r="A281" i="26464"/>
  <c r="B281" i="26464"/>
  <c r="C281" i="26464"/>
  <c r="D281" i="26464"/>
  <c r="E281" i="26464"/>
  <c r="F281" i="26464"/>
  <c r="G281" i="26464"/>
  <c r="H281" i="26464"/>
  <c r="I281" i="26464"/>
  <c r="J281" i="26464"/>
  <c r="K281" i="26464"/>
  <c r="L281" i="26464"/>
  <c r="M281" i="26464"/>
  <c r="N281" i="26464"/>
  <c r="O281" i="26464"/>
  <c r="P281" i="26464"/>
  <c r="Q281" i="26464"/>
  <c r="R281" i="26464"/>
  <c r="S281" i="26464"/>
  <c r="T281" i="26464"/>
  <c r="U281" i="26464"/>
  <c r="V281" i="26464"/>
  <c r="W281" i="26464"/>
  <c r="X281" i="26464"/>
  <c r="Y281" i="26464"/>
  <c r="Z281" i="26464"/>
  <c r="AA281" i="26464"/>
  <c r="AB281" i="26464"/>
  <c r="AC281" i="26464"/>
  <c r="AD281" i="26464"/>
  <c r="AE281" i="26464"/>
  <c r="AF281" i="26464"/>
  <c r="AG281" i="26464"/>
  <c r="AH281" i="26464"/>
  <c r="AI281" i="26464"/>
  <c r="AJ281" i="26464"/>
  <c r="AK281" i="26464"/>
  <c r="AL281" i="26464"/>
  <c r="AM281" i="26464"/>
  <c r="AN281" i="26464"/>
  <c r="AO281" i="26464"/>
  <c r="AP281" i="26464"/>
  <c r="AQ281" i="26464"/>
  <c r="AR281" i="26464"/>
  <c r="AS281" i="26464"/>
  <c r="AT281" i="26464"/>
  <c r="AU281" i="26464"/>
  <c r="AV281" i="26464"/>
  <c r="AW281" i="26464"/>
  <c r="AX281" i="26464"/>
  <c r="AY281" i="26464"/>
  <c r="AZ281" i="26464"/>
  <c r="BA281" i="26464"/>
  <c r="BB281" i="26464"/>
  <c r="BC281" i="26464"/>
  <c r="BD281" i="26464"/>
  <c r="BE281" i="26464"/>
  <c r="BF281" i="26464"/>
  <c r="BO281" i="26464"/>
  <c r="BP281" i="26464"/>
  <c r="BQ281" i="26464"/>
  <c r="BR281" i="26464"/>
  <c r="BS281" i="26464"/>
  <c r="BT281" i="26464"/>
  <c r="BU281" i="26464"/>
  <c r="BV281" i="26464"/>
  <c r="BW281" i="26464"/>
  <c r="BX281" i="26464"/>
  <c r="BY281" i="26464"/>
  <c r="BZ281" i="26464"/>
  <c r="CA281" i="26464"/>
  <c r="CB281" i="26464"/>
  <c r="CC281" i="26464"/>
  <c r="CD281" i="26464"/>
  <c r="CE281" i="26464"/>
  <c r="CF281" i="26464"/>
  <c r="CG281" i="26464"/>
  <c r="CH281" i="26464"/>
  <c r="CI281" i="26464"/>
  <c r="CJ281" i="26464"/>
  <c r="CQ281" i="26464"/>
  <c r="CR281" i="26464"/>
  <c r="CS281" i="26464"/>
  <c r="CT281" i="26464"/>
  <c r="CU281" i="26464"/>
  <c r="CV281" i="26464"/>
  <c r="A282" i="26464"/>
  <c r="B282" i="26464"/>
  <c r="C282" i="26464"/>
  <c r="D282" i="26464"/>
  <c r="E282" i="26464"/>
  <c r="F282" i="26464"/>
  <c r="G282" i="26464"/>
  <c r="H282" i="26464"/>
  <c r="I282" i="26464"/>
  <c r="J282" i="26464"/>
  <c r="K282" i="26464"/>
  <c r="L282" i="26464"/>
  <c r="M282" i="26464"/>
  <c r="N282" i="26464"/>
  <c r="O282" i="26464"/>
  <c r="P282" i="26464"/>
  <c r="Q282" i="26464"/>
  <c r="R282" i="26464"/>
  <c r="S282" i="26464"/>
  <c r="T282" i="26464"/>
  <c r="U282" i="26464"/>
  <c r="V282" i="26464"/>
  <c r="W282" i="26464"/>
  <c r="X282" i="26464"/>
  <c r="Y282" i="26464"/>
  <c r="Z282" i="26464"/>
  <c r="AA282" i="26464"/>
  <c r="AB282" i="26464"/>
  <c r="AC282" i="26464"/>
  <c r="AD282" i="26464"/>
  <c r="AE282" i="26464"/>
  <c r="AF282" i="26464"/>
  <c r="AG282" i="26464"/>
  <c r="AH282" i="26464"/>
  <c r="AI282" i="26464"/>
  <c r="AJ282" i="26464"/>
  <c r="AK282" i="26464"/>
  <c r="AL282" i="26464"/>
  <c r="AM282" i="26464"/>
  <c r="AN282" i="26464"/>
  <c r="AO282" i="26464"/>
  <c r="AP282" i="26464"/>
  <c r="AQ282" i="26464"/>
  <c r="AR282" i="26464"/>
  <c r="AS282" i="26464"/>
  <c r="AT282" i="26464"/>
  <c r="AU282" i="26464"/>
  <c r="AV282" i="26464"/>
  <c r="AW282" i="26464"/>
  <c r="AX282" i="26464"/>
  <c r="AY282" i="26464"/>
  <c r="AZ282" i="26464"/>
  <c r="BA282" i="26464"/>
  <c r="BB282" i="26464"/>
  <c r="BC282" i="26464"/>
  <c r="BD282" i="26464"/>
  <c r="BE282" i="26464"/>
  <c r="BF282" i="26464"/>
  <c r="BO282" i="26464"/>
  <c r="BP282" i="26464"/>
  <c r="BQ282" i="26464"/>
  <c r="BR282" i="26464"/>
  <c r="BS282" i="26464"/>
  <c r="BT282" i="26464"/>
  <c r="BU282" i="26464"/>
  <c r="BV282" i="26464"/>
  <c r="BW282" i="26464"/>
  <c r="BX282" i="26464"/>
  <c r="BY282" i="26464"/>
  <c r="BZ282" i="26464"/>
  <c r="CA282" i="26464"/>
  <c r="CB282" i="26464"/>
  <c r="CC282" i="26464"/>
  <c r="CD282" i="26464"/>
  <c r="CE282" i="26464"/>
  <c r="CF282" i="26464"/>
  <c r="CG282" i="26464"/>
  <c r="CH282" i="26464"/>
  <c r="CI282" i="26464"/>
  <c r="CJ282" i="26464"/>
  <c r="CQ282" i="26464"/>
  <c r="CR282" i="26464"/>
  <c r="CS282" i="26464"/>
  <c r="CT282" i="26464"/>
  <c r="CU282" i="26464"/>
  <c r="CV282" i="26464"/>
  <c r="A283" i="26464"/>
  <c r="B283" i="26464"/>
  <c r="D283" i="26464"/>
  <c r="C3" i="26465"/>
  <c r="E3" i="26465"/>
  <c r="F3" i="26465"/>
  <c r="I3" i="26465"/>
  <c r="K3" i="26465"/>
  <c r="L3" i="26465"/>
  <c r="M3" i="26465"/>
  <c r="N3" i="26465"/>
  <c r="O3" i="26465"/>
  <c r="P3" i="26465"/>
  <c r="Q3" i="26465"/>
  <c r="R3" i="26465"/>
  <c r="S3" i="26465"/>
  <c r="T3" i="26465"/>
  <c r="U3" i="26465"/>
  <c r="W3" i="26465"/>
  <c r="X3" i="26465"/>
  <c r="Z3" i="26465"/>
  <c r="C4" i="26465"/>
  <c r="E4" i="26465"/>
  <c r="F4" i="26465"/>
  <c r="I4" i="26465"/>
  <c r="K4" i="26465"/>
  <c r="L4" i="26465"/>
  <c r="M4" i="26465"/>
  <c r="N4" i="26465"/>
  <c r="O4" i="26465"/>
  <c r="P4" i="26465"/>
  <c r="Q4" i="26465"/>
  <c r="R4" i="26465"/>
  <c r="S4" i="26465"/>
  <c r="T4" i="26465"/>
  <c r="U4" i="26465"/>
  <c r="W4" i="26465"/>
  <c r="X4" i="26465"/>
  <c r="Z4" i="26465"/>
  <c r="C5" i="26465"/>
  <c r="E5" i="26465"/>
  <c r="F5" i="26465"/>
  <c r="I5" i="26465"/>
  <c r="K5" i="26465"/>
  <c r="L5" i="26465"/>
  <c r="M5" i="26465"/>
  <c r="N5" i="26465"/>
  <c r="O5" i="26465"/>
  <c r="P5" i="26465"/>
  <c r="Q5" i="26465"/>
  <c r="R5" i="26465"/>
  <c r="S5" i="26465"/>
  <c r="T5" i="26465"/>
  <c r="U5" i="26465"/>
  <c r="W5" i="26465"/>
  <c r="X5" i="26465"/>
  <c r="Z5" i="26465"/>
  <c r="C6" i="26465"/>
  <c r="E6" i="26465"/>
  <c r="F6" i="26465"/>
  <c r="I6" i="26465"/>
  <c r="K6" i="26465"/>
  <c r="L6" i="26465"/>
  <c r="M6" i="26465"/>
  <c r="N6" i="26465"/>
  <c r="O6" i="26465"/>
  <c r="P6" i="26465"/>
  <c r="Q6" i="26465"/>
  <c r="R6" i="26465"/>
  <c r="S6" i="26465"/>
  <c r="T6" i="26465"/>
  <c r="U6" i="26465"/>
  <c r="W6" i="26465"/>
  <c r="X6" i="26465"/>
  <c r="Z6" i="26465"/>
  <c r="C7" i="26465"/>
  <c r="E7" i="26465"/>
  <c r="F7" i="26465"/>
  <c r="I7" i="26465"/>
  <c r="K7" i="26465"/>
  <c r="L7" i="26465"/>
  <c r="M7" i="26465"/>
  <c r="N7" i="26465"/>
  <c r="O7" i="26465"/>
  <c r="P7" i="26465"/>
  <c r="Q7" i="26465"/>
  <c r="R7" i="26465"/>
  <c r="S7" i="26465"/>
  <c r="T7" i="26465"/>
  <c r="U7" i="26465"/>
  <c r="W7" i="26465"/>
  <c r="X7" i="26465"/>
  <c r="Z7" i="26465"/>
  <c r="C8" i="26465"/>
  <c r="E8" i="26465"/>
  <c r="F8" i="26465"/>
  <c r="I8" i="26465"/>
  <c r="K8" i="26465"/>
  <c r="L8" i="26465"/>
  <c r="M8" i="26465"/>
  <c r="N8" i="26465"/>
  <c r="O8" i="26465"/>
  <c r="P8" i="26465"/>
  <c r="Q8" i="26465"/>
  <c r="R8" i="26465"/>
  <c r="S8" i="26465"/>
  <c r="T8" i="26465"/>
  <c r="U8" i="26465"/>
  <c r="W8" i="26465"/>
  <c r="X8" i="26465"/>
  <c r="Z8" i="26465"/>
  <c r="C9" i="26465"/>
  <c r="E9" i="26465"/>
  <c r="F9" i="26465"/>
  <c r="I9" i="26465"/>
  <c r="K9" i="26465"/>
  <c r="L9" i="26465"/>
  <c r="M9" i="26465"/>
  <c r="N9" i="26465"/>
  <c r="O9" i="26465"/>
  <c r="P9" i="26465"/>
  <c r="Q9" i="26465"/>
  <c r="R9" i="26465"/>
  <c r="S9" i="26465"/>
  <c r="T9" i="26465"/>
  <c r="U9" i="26465"/>
  <c r="W9" i="26465"/>
  <c r="X9" i="26465"/>
  <c r="Z9" i="26465"/>
  <c r="C10" i="26465"/>
  <c r="E10" i="26465"/>
  <c r="F10" i="26465"/>
  <c r="I10" i="26465"/>
  <c r="K10" i="26465"/>
  <c r="L10" i="26465"/>
  <c r="M10" i="26465"/>
  <c r="N10" i="26465"/>
  <c r="O10" i="26465"/>
  <c r="P10" i="26465"/>
  <c r="Q10" i="26465"/>
  <c r="R10" i="26465"/>
  <c r="S10" i="26465"/>
  <c r="T10" i="26465"/>
  <c r="U10" i="26465"/>
  <c r="W10" i="26465"/>
  <c r="X10" i="26465"/>
  <c r="Z10" i="26465"/>
  <c r="C11" i="26465"/>
  <c r="E11" i="26465"/>
  <c r="F11" i="26465"/>
  <c r="I11" i="26465"/>
  <c r="K11" i="26465"/>
  <c r="L11" i="26465"/>
  <c r="M11" i="26465"/>
  <c r="N11" i="26465"/>
  <c r="O11" i="26465"/>
  <c r="P11" i="26465"/>
  <c r="Q11" i="26465"/>
  <c r="R11" i="26465"/>
  <c r="S11" i="26465"/>
  <c r="T11" i="26465"/>
  <c r="U11" i="26465"/>
  <c r="W11" i="26465"/>
  <c r="X11" i="26465"/>
  <c r="Z11" i="26465"/>
  <c r="C12" i="26465"/>
  <c r="E12" i="26465"/>
  <c r="F12" i="26465"/>
  <c r="I12" i="26465"/>
  <c r="K12" i="26465"/>
  <c r="L12" i="26465"/>
  <c r="M12" i="26465"/>
  <c r="N12" i="26465"/>
  <c r="O12" i="26465"/>
  <c r="P12" i="26465"/>
  <c r="Q12" i="26465"/>
  <c r="R12" i="26465"/>
  <c r="S12" i="26465"/>
  <c r="T12" i="26465"/>
  <c r="U12" i="26465"/>
  <c r="W12" i="26465"/>
  <c r="X12" i="26465"/>
  <c r="Z12" i="26465"/>
  <c r="C13" i="26465"/>
  <c r="E13" i="26465"/>
  <c r="F13" i="26465"/>
  <c r="I13" i="26465"/>
  <c r="K13" i="26465"/>
  <c r="L13" i="26465"/>
  <c r="M13" i="26465"/>
  <c r="N13" i="26465"/>
  <c r="O13" i="26465"/>
  <c r="P13" i="26465"/>
  <c r="Q13" i="26465"/>
  <c r="R13" i="26465"/>
  <c r="S13" i="26465"/>
  <c r="T13" i="26465"/>
  <c r="U13" i="26465"/>
  <c r="W13" i="26465"/>
  <c r="X13" i="26465"/>
  <c r="Z13" i="26465"/>
  <c r="F14" i="26465"/>
  <c r="I14" i="26465"/>
  <c r="L14" i="26465"/>
  <c r="M14" i="26465"/>
  <c r="N14" i="26465"/>
  <c r="O14" i="26465"/>
  <c r="P14" i="26465"/>
  <c r="Q14" i="26465"/>
  <c r="R14" i="26465"/>
  <c r="S14" i="26465"/>
  <c r="T14" i="26465"/>
  <c r="U14" i="26465"/>
  <c r="W14" i="26465"/>
  <c r="X14" i="26465"/>
  <c r="Z14" i="26465"/>
  <c r="A18" i="26465"/>
  <c r="C18" i="26465"/>
  <c r="D18" i="26465"/>
  <c r="E18" i="26465"/>
  <c r="F18" i="26465"/>
  <c r="G18" i="26465"/>
  <c r="H18" i="26465"/>
  <c r="I18" i="26465"/>
  <c r="J18" i="26465"/>
  <c r="K18" i="26465"/>
  <c r="L18" i="26465"/>
  <c r="M18" i="26465"/>
  <c r="N18" i="26465"/>
  <c r="A19" i="26465"/>
  <c r="C19" i="26465"/>
  <c r="D19" i="26465"/>
  <c r="E19" i="26465"/>
  <c r="F19" i="26465"/>
  <c r="G19" i="26465"/>
  <c r="H19" i="26465"/>
  <c r="I19" i="26465"/>
  <c r="J19" i="26465"/>
  <c r="K19" i="26465"/>
  <c r="L19" i="26465"/>
  <c r="M19" i="26465"/>
  <c r="N19" i="26465"/>
  <c r="A20" i="26465"/>
  <c r="C20" i="26465"/>
  <c r="D20" i="26465"/>
  <c r="E20" i="26465"/>
  <c r="F20" i="26465"/>
  <c r="G20" i="26465"/>
  <c r="H20" i="26465"/>
  <c r="I20" i="26465"/>
  <c r="J20" i="26465"/>
  <c r="K20" i="26465"/>
  <c r="L20" i="26465"/>
  <c r="M20" i="26465"/>
  <c r="N20" i="26465"/>
  <c r="A21" i="26465"/>
  <c r="C21" i="26465"/>
  <c r="D21" i="26465"/>
  <c r="E21" i="26465"/>
  <c r="F21" i="26465"/>
  <c r="G21" i="26465"/>
  <c r="H21" i="26465"/>
  <c r="I21" i="26465"/>
  <c r="J21" i="26465"/>
  <c r="K21" i="26465"/>
  <c r="L21" i="26465"/>
  <c r="M21" i="26465"/>
  <c r="N21" i="26465"/>
  <c r="A22" i="26465"/>
  <c r="C22" i="26465"/>
  <c r="D22" i="26465"/>
  <c r="E22" i="26465"/>
  <c r="F22" i="26465"/>
  <c r="G22" i="26465"/>
  <c r="H22" i="26465"/>
  <c r="I22" i="26465"/>
  <c r="J22" i="26465"/>
  <c r="K22" i="26465"/>
  <c r="L22" i="26465"/>
  <c r="M22" i="26465"/>
  <c r="N22" i="26465"/>
  <c r="A23" i="26465"/>
  <c r="C23" i="26465"/>
  <c r="D23" i="26465"/>
  <c r="E23" i="26465"/>
  <c r="F23" i="26465"/>
  <c r="G23" i="26465"/>
  <c r="H23" i="26465"/>
  <c r="I23" i="26465"/>
  <c r="J23" i="26465"/>
  <c r="K23" i="26465"/>
  <c r="L23" i="26465"/>
  <c r="M23" i="26465"/>
  <c r="N23" i="26465"/>
  <c r="A24" i="26465"/>
  <c r="C24" i="26465"/>
  <c r="D24" i="26465"/>
  <c r="E24" i="26465"/>
  <c r="F24" i="26465"/>
  <c r="G24" i="26465"/>
  <c r="H24" i="26465"/>
  <c r="I24" i="26465"/>
  <c r="J24" i="26465"/>
  <c r="K24" i="26465"/>
  <c r="L24" i="26465"/>
  <c r="M24" i="26465"/>
  <c r="N24" i="26465"/>
  <c r="A25" i="26465"/>
  <c r="C25" i="26465"/>
  <c r="D25" i="26465"/>
  <c r="E25" i="26465"/>
  <c r="F25" i="26465"/>
  <c r="G25" i="26465"/>
  <c r="H25" i="26465"/>
  <c r="I25" i="26465"/>
  <c r="J25" i="26465"/>
  <c r="K25" i="26465"/>
  <c r="L25" i="26465"/>
  <c r="M25" i="26465"/>
  <c r="N25" i="26465"/>
  <c r="A26" i="26465"/>
  <c r="C26" i="26465"/>
  <c r="D26" i="26465"/>
  <c r="E26" i="26465"/>
  <c r="F26" i="26465"/>
  <c r="G26" i="26465"/>
  <c r="H26" i="26465"/>
  <c r="I26" i="26465"/>
  <c r="J26" i="26465"/>
  <c r="K26" i="26465"/>
  <c r="L26" i="26465"/>
  <c r="M26" i="26465"/>
  <c r="N26" i="26465"/>
  <c r="A27" i="26465"/>
  <c r="C27" i="26465"/>
  <c r="D27" i="26465"/>
  <c r="E27" i="26465"/>
  <c r="F27" i="26465"/>
  <c r="G27" i="26465"/>
  <c r="H27" i="26465"/>
  <c r="I27" i="26465"/>
  <c r="J27" i="26465"/>
  <c r="K27" i="26465"/>
  <c r="L27" i="26465"/>
  <c r="M27" i="26465"/>
  <c r="N27" i="26465"/>
  <c r="A28" i="26465"/>
  <c r="C28" i="26465"/>
  <c r="D28" i="26465"/>
  <c r="E28" i="26465"/>
  <c r="F28" i="26465"/>
  <c r="G28" i="26465"/>
  <c r="H28" i="26465"/>
  <c r="I28" i="26465"/>
  <c r="J28" i="26465"/>
  <c r="K28" i="26465"/>
  <c r="L28" i="26465"/>
  <c r="M28" i="26465"/>
  <c r="N28" i="26465"/>
  <c r="A29" i="26465"/>
  <c r="C29" i="26465"/>
  <c r="D29" i="26465"/>
  <c r="E29" i="26465"/>
  <c r="F29" i="26465"/>
  <c r="G29" i="26465"/>
  <c r="H29" i="26465"/>
  <c r="I29" i="26465"/>
  <c r="J29" i="26465"/>
  <c r="K29" i="26465"/>
  <c r="L29" i="26465"/>
  <c r="M29" i="26465"/>
  <c r="N29" i="26465"/>
  <c r="A33" i="26465"/>
  <c r="C33" i="26465"/>
  <c r="D33" i="26465"/>
  <c r="E33" i="26465"/>
  <c r="F33" i="26465"/>
  <c r="G33" i="26465"/>
  <c r="H33" i="26465"/>
  <c r="I33" i="26465"/>
  <c r="J33" i="26465"/>
  <c r="K33" i="26465"/>
  <c r="L33" i="26465"/>
  <c r="M33" i="26465"/>
  <c r="N33" i="26465"/>
  <c r="A34" i="26465"/>
  <c r="C34" i="26465"/>
  <c r="D34" i="26465"/>
  <c r="E34" i="26465"/>
  <c r="F34" i="26465"/>
  <c r="G34" i="26465"/>
  <c r="H34" i="26465"/>
  <c r="I34" i="26465"/>
  <c r="J34" i="26465"/>
  <c r="K34" i="26465"/>
  <c r="L34" i="26465"/>
  <c r="M34" i="26465"/>
  <c r="N34" i="26465"/>
  <c r="A35" i="26465"/>
  <c r="C35" i="26465"/>
  <c r="D35" i="26465"/>
  <c r="E35" i="26465"/>
  <c r="F35" i="26465"/>
  <c r="G35" i="26465"/>
  <c r="H35" i="26465"/>
  <c r="I35" i="26465"/>
  <c r="J35" i="26465"/>
  <c r="K35" i="26465"/>
  <c r="L35" i="26465"/>
  <c r="M35" i="26465"/>
  <c r="N35" i="26465"/>
  <c r="A36" i="26465"/>
  <c r="C36" i="26465"/>
  <c r="D36" i="26465"/>
  <c r="E36" i="26465"/>
  <c r="F36" i="26465"/>
  <c r="G36" i="26465"/>
  <c r="H36" i="26465"/>
  <c r="I36" i="26465"/>
  <c r="J36" i="26465"/>
  <c r="K36" i="26465"/>
  <c r="L36" i="26465"/>
  <c r="M36" i="26465"/>
  <c r="N36" i="26465"/>
  <c r="A37" i="26465"/>
  <c r="C37" i="26465"/>
  <c r="D37" i="26465"/>
  <c r="E37" i="26465"/>
  <c r="F37" i="26465"/>
  <c r="G37" i="26465"/>
  <c r="H37" i="26465"/>
  <c r="I37" i="26465"/>
  <c r="J37" i="26465"/>
  <c r="K37" i="26465"/>
  <c r="L37" i="26465"/>
  <c r="M37" i="26465"/>
  <c r="N37" i="26465"/>
  <c r="A38" i="26465"/>
  <c r="C38" i="26465"/>
  <c r="D38" i="26465"/>
  <c r="E38" i="26465"/>
  <c r="F38" i="26465"/>
  <c r="G38" i="26465"/>
  <c r="H38" i="26465"/>
  <c r="I38" i="26465"/>
  <c r="J38" i="26465"/>
  <c r="K38" i="26465"/>
  <c r="L38" i="26465"/>
  <c r="M38" i="26465"/>
  <c r="N38" i="26465"/>
  <c r="A39" i="26465"/>
  <c r="C39" i="26465"/>
  <c r="D39" i="26465"/>
  <c r="E39" i="26465"/>
  <c r="F39" i="26465"/>
  <c r="G39" i="26465"/>
  <c r="H39" i="26465"/>
  <c r="I39" i="26465"/>
  <c r="J39" i="26465"/>
  <c r="K39" i="26465"/>
  <c r="L39" i="26465"/>
  <c r="M39" i="26465"/>
  <c r="N39" i="26465"/>
  <c r="A40" i="26465"/>
  <c r="C40" i="26465"/>
  <c r="D40" i="26465"/>
  <c r="E40" i="26465"/>
  <c r="F40" i="26465"/>
  <c r="G40" i="26465"/>
  <c r="H40" i="26465"/>
  <c r="I40" i="26465"/>
  <c r="J40" i="26465"/>
  <c r="K40" i="26465"/>
  <c r="L40" i="26465"/>
  <c r="M40" i="26465"/>
  <c r="N40" i="26465"/>
  <c r="A41" i="26465"/>
  <c r="C41" i="26465"/>
  <c r="D41" i="26465"/>
  <c r="E41" i="26465"/>
  <c r="F41" i="26465"/>
  <c r="G41" i="26465"/>
  <c r="H41" i="26465"/>
  <c r="I41" i="26465"/>
  <c r="J41" i="26465"/>
  <c r="K41" i="26465"/>
  <c r="L41" i="26465"/>
  <c r="M41" i="26465"/>
  <c r="N41" i="26465"/>
  <c r="A42" i="26465"/>
  <c r="C42" i="26465"/>
  <c r="D42" i="26465"/>
  <c r="E42" i="26465"/>
  <c r="F42" i="26465"/>
  <c r="G42" i="26465"/>
  <c r="H42" i="26465"/>
  <c r="I42" i="26465"/>
  <c r="J42" i="26465"/>
  <c r="K42" i="26465"/>
  <c r="L42" i="26465"/>
  <c r="M42" i="26465"/>
  <c r="N42" i="26465"/>
  <c r="A43" i="26465"/>
  <c r="C43" i="26465"/>
  <c r="D43" i="26465"/>
  <c r="E43" i="26465"/>
  <c r="F43" i="26465"/>
  <c r="G43" i="26465"/>
  <c r="H43" i="26465"/>
  <c r="I43" i="26465"/>
  <c r="J43" i="26465"/>
  <c r="K43" i="26465"/>
  <c r="L43" i="26465"/>
  <c r="M43" i="26465"/>
  <c r="N43" i="26465"/>
  <c r="A44" i="26465"/>
  <c r="C44" i="26465"/>
  <c r="D44" i="26465"/>
  <c r="E44" i="26465"/>
  <c r="F44" i="26465"/>
  <c r="G44" i="26465"/>
  <c r="H44" i="26465"/>
  <c r="I44" i="26465"/>
  <c r="J44" i="26465"/>
  <c r="K44" i="26465"/>
  <c r="L44" i="26465"/>
  <c r="M44" i="26465"/>
  <c r="N44" i="26465"/>
  <c r="C8" i="17"/>
  <c r="C9" i="17"/>
  <c r="C10" i="17"/>
  <c r="F13" i="17"/>
  <c r="G13" i="17"/>
  <c r="H13" i="17"/>
  <c r="I13" i="17"/>
  <c r="F14" i="17"/>
  <c r="G14" i="17"/>
  <c r="H14" i="17"/>
  <c r="I14" i="17"/>
  <c r="I15" i="17"/>
  <c r="F19" i="17"/>
  <c r="G19" i="17"/>
  <c r="H19" i="17"/>
  <c r="I19" i="17"/>
  <c r="F20" i="17"/>
  <c r="G20" i="17"/>
  <c r="H20" i="17"/>
  <c r="I20" i="17"/>
  <c r="I21" i="17"/>
  <c r="A1" i="10"/>
  <c r="A2" i="10"/>
  <c r="C2" i="10"/>
  <c r="D2" i="10"/>
  <c r="E2" i="10"/>
  <c r="A3" i="10"/>
  <c r="B3" i="10"/>
  <c r="C3" i="10"/>
  <c r="D3" i="10"/>
  <c r="E3" i="10"/>
  <c r="F3" i="10"/>
  <c r="A4" i="10"/>
  <c r="B4" i="10"/>
  <c r="C4" i="10"/>
  <c r="D4" i="10"/>
  <c r="E4" i="10"/>
  <c r="F4" i="10"/>
  <c r="H4" i="10"/>
  <c r="I4" i="10"/>
  <c r="J4" i="10"/>
  <c r="K4" i="10"/>
  <c r="A5" i="10"/>
  <c r="B5" i="10"/>
  <c r="C5" i="10"/>
  <c r="D5" i="10"/>
  <c r="E5" i="10"/>
  <c r="F5" i="10"/>
  <c r="H5" i="10"/>
  <c r="I5" i="10"/>
  <c r="J5" i="10"/>
  <c r="K5" i="10"/>
  <c r="A6" i="10"/>
  <c r="B6" i="10"/>
  <c r="C6" i="10"/>
  <c r="D6" i="10"/>
  <c r="E6" i="10"/>
  <c r="F6" i="10"/>
  <c r="H6" i="10"/>
  <c r="I6" i="10"/>
  <c r="J6" i="10"/>
  <c r="K6" i="10"/>
  <c r="A7" i="10"/>
  <c r="B7" i="10"/>
  <c r="C7" i="10"/>
  <c r="D7" i="10"/>
  <c r="E7" i="10"/>
  <c r="F7" i="10"/>
  <c r="H7" i="10"/>
  <c r="I7" i="10"/>
  <c r="J7" i="10"/>
  <c r="K7" i="10"/>
  <c r="A8" i="10"/>
  <c r="B8" i="10"/>
  <c r="C8" i="10"/>
  <c r="D8" i="10"/>
  <c r="E8" i="10"/>
  <c r="F8" i="10"/>
  <c r="H8" i="10"/>
  <c r="I8" i="10"/>
  <c r="J8" i="10"/>
  <c r="K8" i="10"/>
  <c r="A9" i="10"/>
  <c r="B9" i="10"/>
  <c r="C9" i="10"/>
  <c r="D9" i="10"/>
  <c r="E9" i="10"/>
  <c r="F9" i="10"/>
  <c r="H9" i="10"/>
  <c r="I9" i="10"/>
  <c r="J9" i="10"/>
  <c r="K9" i="10"/>
  <c r="A10" i="10"/>
  <c r="B10" i="10"/>
  <c r="C10" i="10"/>
  <c r="D10" i="10"/>
  <c r="E10" i="10"/>
  <c r="F10" i="10"/>
  <c r="H10" i="10"/>
  <c r="I10" i="10"/>
  <c r="J10" i="10"/>
  <c r="K10" i="10"/>
  <c r="A11" i="10"/>
  <c r="B11" i="10"/>
  <c r="C11" i="10"/>
  <c r="D11" i="10"/>
  <c r="E11" i="10"/>
  <c r="F11" i="10"/>
  <c r="H11" i="10"/>
  <c r="I11" i="10"/>
  <c r="J11" i="10"/>
  <c r="K11" i="10"/>
  <c r="A12" i="10"/>
  <c r="B12" i="10"/>
  <c r="C12" i="10"/>
  <c r="D12" i="10"/>
  <c r="E12" i="10"/>
  <c r="F12" i="10"/>
  <c r="H12" i="10"/>
  <c r="I12" i="10"/>
  <c r="J12" i="10"/>
  <c r="K12" i="10"/>
  <c r="A13" i="10"/>
  <c r="B13" i="10"/>
  <c r="C13" i="10"/>
  <c r="D13" i="10"/>
  <c r="E13" i="10"/>
  <c r="F13" i="10"/>
  <c r="H13" i="10"/>
  <c r="I13" i="10"/>
  <c r="J13" i="10"/>
  <c r="K13" i="10"/>
  <c r="A14" i="10"/>
  <c r="B14" i="10"/>
  <c r="C14" i="10"/>
  <c r="D14" i="10"/>
  <c r="E14" i="10"/>
  <c r="F14" i="10"/>
  <c r="H14" i="10"/>
  <c r="I14" i="10"/>
  <c r="J14" i="10"/>
  <c r="K14" i="10"/>
  <c r="A15" i="10"/>
  <c r="B15" i="10"/>
  <c r="C15" i="10"/>
  <c r="D15" i="10"/>
  <c r="E15" i="10"/>
  <c r="F15" i="10"/>
  <c r="H15" i="10"/>
  <c r="I15" i="10"/>
  <c r="J15" i="10"/>
  <c r="K15" i="10"/>
  <c r="A16" i="10"/>
  <c r="B16" i="10"/>
  <c r="C16" i="10"/>
  <c r="D16" i="10"/>
  <c r="E16" i="10"/>
  <c r="F16" i="10"/>
  <c r="H16" i="10"/>
  <c r="I16" i="10"/>
  <c r="J16" i="10"/>
  <c r="K16" i="10"/>
  <c r="A17" i="10"/>
  <c r="B17" i="10"/>
  <c r="C17" i="10"/>
  <c r="D17" i="10"/>
  <c r="E17" i="10"/>
  <c r="F17" i="10"/>
  <c r="H17" i="10"/>
  <c r="I17" i="10"/>
  <c r="J17" i="10"/>
  <c r="K17" i="10"/>
  <c r="A18" i="10"/>
  <c r="B18" i="10"/>
  <c r="C18" i="10"/>
  <c r="D18" i="10"/>
  <c r="E18" i="10"/>
  <c r="F18" i="10"/>
  <c r="H18" i="10"/>
  <c r="I18" i="10"/>
  <c r="J18" i="10"/>
  <c r="K18" i="10"/>
  <c r="A19" i="10"/>
  <c r="B19" i="10"/>
  <c r="C19" i="10"/>
  <c r="D19" i="10"/>
  <c r="E19" i="10"/>
  <c r="F19" i="10"/>
  <c r="H19" i="10"/>
  <c r="I19" i="10"/>
  <c r="J19" i="10"/>
  <c r="K19" i="10"/>
  <c r="A20" i="10"/>
  <c r="B20" i="10"/>
  <c r="C20" i="10"/>
  <c r="D20" i="10"/>
  <c r="E20" i="10"/>
  <c r="F20" i="10"/>
  <c r="H20" i="10"/>
  <c r="I20" i="10"/>
  <c r="J20" i="10"/>
  <c r="K20" i="10"/>
  <c r="A21" i="10"/>
  <c r="B21" i="10"/>
  <c r="C21" i="10"/>
  <c r="D21" i="10"/>
  <c r="E21" i="10"/>
  <c r="F21" i="10"/>
  <c r="H21" i="10"/>
  <c r="I21" i="10"/>
  <c r="J21" i="10"/>
  <c r="K21" i="10"/>
  <c r="A22" i="10"/>
  <c r="B22" i="10"/>
  <c r="C22" i="10"/>
  <c r="D22" i="10"/>
  <c r="E22" i="10"/>
  <c r="F22" i="10"/>
  <c r="H22" i="10"/>
  <c r="I22" i="10"/>
  <c r="J22" i="10"/>
  <c r="K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B47" i="10"/>
</calcChain>
</file>

<file path=xl/sharedStrings.xml><?xml version="1.0" encoding="utf-8"?>
<sst xmlns="http://schemas.openxmlformats.org/spreadsheetml/2006/main" count="547" uniqueCount="234">
  <si>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</si>
  <si>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</si>
  <si>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</si>
  <si>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</si>
  <si>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</si>
  <si>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</si>
  <si>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</si>
  <si>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</si>
  <si>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</si>
  <si>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</si>
  <si>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</si>
  <si>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</si>
  <si>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</si>
  <si>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</si>
  <si>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</si>
  <si>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</si>
  <si>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</si>
  <si>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</si>
  <si>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</si>
  <si>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</si>
  <si>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</si>
  <si>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</si>
  <si>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</si>
  <si>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</si>
  <si>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</si>
  <si>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</si>
  <si>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</si>
  <si>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</si>
  <si>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</si>
  <si>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</si>
  <si>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</si>
  <si>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</si>
  <si>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</si>
  <si>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</si>
  <si>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</si>
  <si>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</si>
  <si>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</si>
  <si>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</si>
  <si>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</si>
  <si>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</si>
  <si>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</si>
  <si>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</si>
  <si>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</si>
  <si>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</si>
  <si>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</si>
  <si>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</si>
  <si>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</si>
  <si>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</si>
  <si>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</si>
  <si>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</si>
  <si>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</si>
  <si>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</si>
  <si>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</si>
  <si>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</si>
  <si>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</si>
  <si>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</si>
  <si>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</si>
  <si>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</si>
  <si>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</si>
  <si>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</si>
  <si>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</si>
  <si>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</si>
  <si>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</si>
  <si>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</si>
  <si>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</si>
  <si>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</si>
  <si>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</si>
  <si>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</si>
  <si>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</si>
  <si>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</si>
  <si>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</si>
  <si>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</si>
  <si>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</si>
  <si>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</si>
  <si>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</si>
  <si>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</si>
  <si>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est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</si>
  <si>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</si>
  <si>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</si>
  <si>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</si>
  <si>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</si>
  <si>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</si>
  <si>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</si>
  <si>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</si>
  <si>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</si>
  <si>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</si>
  <si>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</si>
  <si>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</si>
  <si>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</si>
  <si>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</si>
  <si>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</si>
  <si>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</si>
  <si>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</si>
  <si>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</si>
  <si>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</si>
  <si>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</si>
  <si>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</si>
  <si>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</si>
  <si>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</si>
  <si>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</si>
  <si>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</si>
  <si>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</si>
  <si>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</si>
  <si>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</si>
  <si>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</si>
  <si>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</si>
  <si>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</si>
  <si>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</si>
  <si>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</si>
  <si>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</si>
  <si>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</si>
  <si>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</si>
  <si>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</si>
  <si>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</si>
  <si>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</si>
  <si>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</si>
  <si>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</si>
  <si>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</si>
  <si>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</si>
  <si>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</si>
  <si>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</si>
  <si>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</si>
  <si>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</si>
  <si>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</si>
  <si>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</si>
  <si>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</si>
  <si>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</si>
  <si>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</si>
  <si>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</si>
  <si>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</si>
  <si>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</si>
  <si>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</si>
  <si>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</si>
  <si>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</si>
  <si>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</si>
  <si>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</si>
  <si>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</si>
  <si>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</si>
  <si>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</si>
  <si>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</si>
  <si>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</si>
  <si>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</si>
  <si>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</si>
  <si>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</si>
  <si>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</si>
  <si>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</si>
  <si>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</si>
  <si>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</si>
  <si>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</si>
  <si>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</si>
  <si>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</si>
  <si>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</si>
  <si>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</si>
  <si>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</si>
  <si>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Red Hawk</t>
  </si>
  <si>
    <t>Apex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</si>
  <si>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</si>
  <si>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</si>
  <si>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</si>
  <si>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</si>
  <si>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</si>
  <si>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</si>
  <si>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</si>
  <si>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</si>
  <si>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</si>
  <si>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PV Total</t>
  </si>
  <si>
    <t>MMBtu/d</t>
  </si>
  <si>
    <t>Antelope</t>
  </si>
  <si>
    <t xml:space="preserve">Net </t>
  </si>
  <si>
    <t>Receipts</t>
  </si>
  <si>
    <t>Demand</t>
  </si>
  <si>
    <t>Supply</t>
  </si>
  <si>
    <t>Socal Curve</t>
  </si>
  <si>
    <t>Discount</t>
  </si>
  <si>
    <t>WD</t>
  </si>
  <si>
    <t>INJ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</si>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</sst>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3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38" fontId="6" fillId="5" borderId="10" xfId="0" applyNumberFormat="1" applyFont="1" applyFill="1" applyBorder="1" applyAlignment="1">
      <alignment horizontal="center"/>
    </xf>
    <xf numFmtId="38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8" fontId="14" fillId="0" borderId="22" xfId="0" applyNumberFormat="1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38" fontId="14" fillId="0" borderId="32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2" fontId="14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" fontId="18" fillId="0" borderId="0" xfId="0" applyNumberFormat="1" applyFont="1" applyFill="1" applyBorder="1" applyAlignment="1" applyProtection="1">
      <alignment horizontal="center"/>
    </xf>
    <xf numFmtId="43" fontId="17" fillId="0" borderId="15" xfId="0" applyNumberFormat="1" applyFont="1" applyFill="1" applyBorder="1" applyAlignment="1">
      <alignment horizontal="center"/>
    </xf>
    <xf numFmtId="43" fontId="17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43" fontId="17" fillId="0" borderId="39" xfId="0" applyNumberFormat="1" applyFont="1" applyFill="1" applyBorder="1" applyAlignment="1">
      <alignment horizontal="center"/>
    </xf>
    <xf numFmtId="43" fontId="17" fillId="0" borderId="40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8" fillId="4" borderId="41" xfId="0" applyFont="1" applyFill="1" applyBorder="1" applyAlignment="1">
      <alignment horizontal="center"/>
    </xf>
    <xf numFmtId="0" fontId="18" fillId="4" borderId="4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8" fillId="4" borderId="43" xfId="1" applyFont="1" applyFill="1" applyBorder="1" applyAlignment="1" applyProtection="1">
      <alignment horizontal="center"/>
      <protection locked="0"/>
    </xf>
    <xf numFmtId="0" fontId="18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7" borderId="44" xfId="0" applyFont="1" applyFill="1" applyBorder="1" applyAlignment="1">
      <alignment horizontal="center"/>
    </xf>
    <xf numFmtId="0" fontId="18" fillId="7" borderId="42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43" fontId="18" fillId="7" borderId="45" xfId="1" applyFont="1" applyFill="1" applyBorder="1" applyAlignment="1" applyProtection="1">
      <alignment horizontal="center"/>
      <protection locked="0"/>
    </xf>
    <xf numFmtId="0" fontId="18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39" xfId="0" applyNumberFormat="1" applyFont="1" applyBorder="1" applyAlignment="1">
      <alignment horizontal="center"/>
    </xf>
    <xf numFmtId="164" fontId="4" fillId="0" borderId="46" xfId="0" applyNumberFormat="1" applyFont="1" applyBorder="1" applyAlignment="1">
      <alignment horizontal="center"/>
    </xf>
    <xf numFmtId="164" fontId="4" fillId="0" borderId="40" xfId="0" applyNumberFormat="1" applyFont="1" applyBorder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18" fillId="4" borderId="32" xfId="0" applyFont="1" applyFill="1" applyBorder="1" applyAlignment="1">
      <alignment horizontal="center"/>
    </xf>
    <xf numFmtId="0" fontId="18" fillId="4" borderId="33" xfId="0" applyFont="1" applyFill="1" applyBorder="1" applyAlignment="1">
      <alignment horizontal="center"/>
    </xf>
    <xf numFmtId="38" fontId="17" fillId="0" borderId="0" xfId="0" applyNumberFormat="1" applyFont="1" applyFill="1" applyBorder="1" applyAlignment="1">
      <alignment horizontal="center"/>
    </xf>
    <xf numFmtId="38" fontId="17" fillId="0" borderId="38" xfId="0" applyNumberFormat="1" applyFont="1" applyFill="1" applyBorder="1" applyAlignment="1">
      <alignment horizontal="center"/>
    </xf>
    <xf numFmtId="38" fontId="17" fillId="0" borderId="46" xfId="0" applyNumberFormat="1" applyFont="1" applyFill="1" applyBorder="1" applyAlignment="1">
      <alignment horizontal="center"/>
    </xf>
    <xf numFmtId="38" fontId="17" fillId="0" borderId="40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2" borderId="44" xfId="0" applyFont="1" applyFill="1" applyBorder="1" applyAlignment="1">
      <alignment horizontal="center"/>
    </xf>
    <xf numFmtId="0" fontId="18" fillId="2" borderId="42" xfId="0" applyFont="1" applyFill="1" applyBorder="1" applyAlignment="1">
      <alignment horizontal="center"/>
    </xf>
    <xf numFmtId="43" fontId="18" fillId="2" borderId="45" xfId="1" applyFont="1" applyFill="1" applyBorder="1" applyAlignment="1" applyProtection="1">
      <alignment horizontal="center"/>
      <protection locked="0"/>
    </xf>
    <xf numFmtId="0" fontId="18" fillId="2" borderId="21" xfId="0" applyFont="1" applyFill="1" applyBorder="1" applyAlignment="1">
      <alignment horizontal="center"/>
    </xf>
    <xf numFmtId="0" fontId="18" fillId="2" borderId="33" xfId="0" applyFont="1" applyFill="1" applyBorder="1" applyAlignment="1">
      <alignment horizontal="center"/>
    </xf>
    <xf numFmtId="0" fontId="18" fillId="2" borderId="31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7" borderId="22" xfId="0" applyFont="1" applyFill="1" applyBorder="1" applyAlignment="1">
      <alignment horizontal="center"/>
    </xf>
    <xf numFmtId="0" fontId="18" fillId="7" borderId="32" xfId="0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18" fillId="7" borderId="6" xfId="0" applyFont="1" applyFill="1" applyBorder="1" applyAlignment="1">
      <alignment horizontal="center"/>
    </xf>
    <xf numFmtId="0" fontId="18" fillId="7" borderId="33" xfId="0" applyFont="1" applyFill="1" applyBorder="1" applyAlignment="1">
      <alignment horizontal="center"/>
    </xf>
    <xf numFmtId="38" fontId="17" fillId="0" borderId="15" xfId="0" applyNumberFormat="1" applyFont="1" applyFill="1" applyBorder="1" applyAlignment="1">
      <alignment horizontal="center"/>
    </xf>
    <xf numFmtId="38" fontId="17" fillId="0" borderId="39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8" fillId="4" borderId="17" xfId="1" applyFont="1" applyFill="1" applyBorder="1" applyAlignment="1" applyProtection="1">
      <alignment horizontal="center"/>
      <protection locked="0"/>
    </xf>
    <xf numFmtId="0" fontId="18" fillId="4" borderId="20" xfId="0" applyFont="1" applyFill="1" applyBorder="1" applyAlignment="1">
      <alignment horizontal="center"/>
    </xf>
    <xf numFmtId="43" fontId="18" fillId="2" borderId="17" xfId="1" applyFont="1" applyFill="1" applyBorder="1" applyAlignment="1" applyProtection="1">
      <alignment horizontal="center"/>
      <protection locked="0"/>
    </xf>
    <xf numFmtId="0" fontId="18" fillId="2" borderId="20" xfId="0" applyFont="1" applyFill="1" applyBorder="1" applyAlignment="1">
      <alignment horizontal="center"/>
    </xf>
    <xf numFmtId="43" fontId="18" fillId="7" borderId="17" xfId="1" applyFont="1" applyFill="1" applyBorder="1" applyAlignment="1" applyProtection="1">
      <alignment horizontal="center"/>
      <protection locked="0"/>
    </xf>
    <xf numFmtId="0" fontId="18" fillId="7" borderId="20" xfId="0" applyFont="1" applyFill="1" applyBorder="1" applyAlignment="1">
      <alignment horizontal="center"/>
    </xf>
    <xf numFmtId="43" fontId="17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1" fillId="0" borderId="8" xfId="0" applyNumberFormat="1" applyFont="1" applyBorder="1" applyAlignment="1">
      <alignment horizontal="center"/>
    </xf>
    <xf numFmtId="38" fontId="21" fillId="0" borderId="9" xfId="0" applyNumberFormat="1" applyFont="1" applyBorder="1" applyAlignment="1">
      <alignment horizontal="center"/>
    </xf>
    <xf numFmtId="38" fontId="8" fillId="0" borderId="6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2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4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4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4" fillId="0" borderId="0" xfId="0" applyNumberFormat="1" applyFont="1" applyAlignment="1">
      <alignment horizontal="center"/>
    </xf>
    <xf numFmtId="9" fontId="4" fillId="5" borderId="41" xfId="0" applyNumberFormat="1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9" fontId="4" fillId="4" borderId="41" xfId="0" applyNumberFormat="1" applyFont="1" applyFill="1" applyBorder="1" applyAlignment="1">
      <alignment horizontal="center"/>
    </xf>
    <xf numFmtId="0" fontId="8" fillId="4" borderId="4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4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9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18" fillId="0" borderId="57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0" fontId="18" fillId="7" borderId="27" xfId="0" applyFont="1" applyFill="1" applyBorder="1" applyAlignment="1">
      <alignment horizontal="center"/>
    </xf>
    <xf numFmtId="0" fontId="18" fillId="2" borderId="57" xfId="0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4" borderId="58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526952.38095238095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1171190.4761904762</v>
          </cell>
        </row>
        <row r="51">
          <cell r="S51">
            <v>36892</v>
          </cell>
          <cell r="T51">
            <v>1171190.4761904762</v>
          </cell>
        </row>
        <row r="52">
          <cell r="S52">
            <v>36923</v>
          </cell>
          <cell r="T52">
            <v>1171190.4761904762</v>
          </cell>
        </row>
        <row r="53">
          <cell r="S53">
            <v>36951</v>
          </cell>
          <cell r="T53">
            <v>1171190.4761904762</v>
          </cell>
        </row>
        <row r="54">
          <cell r="S54">
            <v>36982</v>
          </cell>
          <cell r="T54">
            <v>1171190.4761904762</v>
          </cell>
        </row>
        <row r="55">
          <cell r="S55">
            <v>37012</v>
          </cell>
          <cell r="T55">
            <v>1171190.4761904762</v>
          </cell>
        </row>
        <row r="56">
          <cell r="S56">
            <v>37043</v>
          </cell>
          <cell r="T56">
            <v>1171190.4761904762</v>
          </cell>
        </row>
        <row r="57">
          <cell r="S57">
            <v>37073</v>
          </cell>
          <cell r="T57">
            <v>1171190.4761904762</v>
          </cell>
        </row>
        <row r="58">
          <cell r="S58">
            <v>37104</v>
          </cell>
          <cell r="T58">
            <v>1171190.4761904762</v>
          </cell>
        </row>
        <row r="59">
          <cell r="S59">
            <v>37135</v>
          </cell>
          <cell r="T59">
            <v>1171190.4761904762</v>
          </cell>
        </row>
        <row r="60">
          <cell r="S60">
            <v>37165</v>
          </cell>
          <cell r="T60">
            <v>1171190.4761904762</v>
          </cell>
        </row>
        <row r="61">
          <cell r="S61">
            <v>37196</v>
          </cell>
          <cell r="T61">
            <v>1171190.4761904762</v>
          </cell>
        </row>
        <row r="62">
          <cell r="S62">
            <v>37226</v>
          </cell>
          <cell r="T62">
            <v>1171190.4761904762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378761.90476190473</v>
          </cell>
        </row>
        <row r="49">
          <cell r="S49">
            <v>36892</v>
          </cell>
          <cell r="T49">
            <v>378761.90476190473</v>
          </cell>
        </row>
        <row r="50">
          <cell r="S50">
            <v>36923</v>
          </cell>
          <cell r="T50">
            <v>378761.90476190473</v>
          </cell>
        </row>
        <row r="51">
          <cell r="S51">
            <v>36951</v>
          </cell>
          <cell r="T51">
            <v>378761.90476190473</v>
          </cell>
        </row>
        <row r="52">
          <cell r="S52">
            <v>36982</v>
          </cell>
          <cell r="T52">
            <v>378761.90476190473</v>
          </cell>
        </row>
        <row r="53">
          <cell r="S53">
            <v>37012</v>
          </cell>
          <cell r="T53">
            <v>378761.90476190473</v>
          </cell>
        </row>
        <row r="54">
          <cell r="S54">
            <v>37043</v>
          </cell>
          <cell r="T54">
            <v>378761.90476190473</v>
          </cell>
        </row>
        <row r="55">
          <cell r="S55">
            <v>37073</v>
          </cell>
          <cell r="T55">
            <v>378761.90476190473</v>
          </cell>
        </row>
        <row r="56">
          <cell r="S56">
            <v>37104</v>
          </cell>
          <cell r="T56">
            <v>378761.90476190473</v>
          </cell>
        </row>
        <row r="57">
          <cell r="S57">
            <v>37135</v>
          </cell>
          <cell r="T57">
            <v>378761.90476190473</v>
          </cell>
        </row>
        <row r="58">
          <cell r="S58">
            <v>37165</v>
          </cell>
          <cell r="T58">
            <v>378761.90476190473</v>
          </cell>
        </row>
        <row r="59">
          <cell r="S59">
            <v>37196</v>
          </cell>
          <cell r="T59">
            <v>378761.90476190473</v>
          </cell>
        </row>
        <row r="60">
          <cell r="S60">
            <v>37226</v>
          </cell>
          <cell r="T60">
            <v>378761.90476190473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292000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740952.38095238095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299285.71428571426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-90476.190476190473</v>
          </cell>
          <cell r="U47">
            <v>-1900000</v>
          </cell>
        </row>
        <row r="48">
          <cell r="S48">
            <v>36892</v>
          </cell>
          <cell r="T48">
            <v>-90476.190476190473</v>
          </cell>
          <cell r="U48">
            <v>-1900000</v>
          </cell>
        </row>
        <row r="49">
          <cell r="S49">
            <v>36923</v>
          </cell>
          <cell r="T49">
            <v>-90476.190476190473</v>
          </cell>
          <cell r="U49">
            <v>-1900000</v>
          </cell>
        </row>
        <row r="50">
          <cell r="S50">
            <v>36951</v>
          </cell>
          <cell r="T50">
            <v>-90476.190476190473</v>
          </cell>
          <cell r="U50">
            <v>-1900000</v>
          </cell>
        </row>
        <row r="51">
          <cell r="S51">
            <v>36982</v>
          </cell>
          <cell r="T51">
            <v>-90476.190476190473</v>
          </cell>
          <cell r="U51">
            <v>-1900000</v>
          </cell>
        </row>
        <row r="52">
          <cell r="S52">
            <v>37012</v>
          </cell>
          <cell r="T52">
            <v>-90476.190476190473</v>
          </cell>
          <cell r="U52">
            <v>-1900000</v>
          </cell>
        </row>
        <row r="53">
          <cell r="S53">
            <v>37043</v>
          </cell>
          <cell r="T53">
            <v>-90476.190476190473</v>
          </cell>
          <cell r="U53">
            <v>-1900000</v>
          </cell>
        </row>
        <row r="54">
          <cell r="S54">
            <v>37073</v>
          </cell>
          <cell r="T54">
            <v>-90476.190476190473</v>
          </cell>
          <cell r="U54">
            <v>-1900000</v>
          </cell>
        </row>
        <row r="55">
          <cell r="S55">
            <v>37104</v>
          </cell>
          <cell r="T55">
            <v>-90476.190476190473</v>
          </cell>
          <cell r="U55">
            <v>-1900000</v>
          </cell>
        </row>
        <row r="56">
          <cell r="S56">
            <v>37135</v>
          </cell>
          <cell r="T56">
            <v>-90476.190476190473</v>
          </cell>
          <cell r="U56">
            <v>-1900000</v>
          </cell>
        </row>
        <row r="57">
          <cell r="S57">
            <v>37165</v>
          </cell>
          <cell r="T57">
            <v>-90476.190476190473</v>
          </cell>
          <cell r="U57">
            <v>-1900000</v>
          </cell>
        </row>
        <row r="58">
          <cell r="S58">
            <v>37196</v>
          </cell>
          <cell r="T58">
            <v>-90476.190476190473</v>
          </cell>
          <cell r="U58">
            <v>-1900000</v>
          </cell>
        </row>
        <row r="59">
          <cell r="S59">
            <v>37226</v>
          </cell>
          <cell r="T59">
            <v>-90476.190476190473</v>
          </cell>
          <cell r="U59">
            <v>-1900000</v>
          </cell>
        </row>
        <row r="60">
          <cell r="S60">
            <v>37257</v>
          </cell>
          <cell r="T60">
            <v>-90476.190476190473</v>
          </cell>
          <cell r="U60">
            <v>-1900000</v>
          </cell>
        </row>
        <row r="61">
          <cell r="S61">
            <v>37288</v>
          </cell>
          <cell r="T61">
            <v>-90476.190476190473</v>
          </cell>
          <cell r="U61">
            <v>-1900000</v>
          </cell>
        </row>
        <row r="62">
          <cell r="S62">
            <v>37316</v>
          </cell>
          <cell r="T62">
            <v>-90476.190476190473</v>
          </cell>
          <cell r="U62">
            <v>-1900000</v>
          </cell>
        </row>
        <row r="63">
          <cell r="S63">
            <v>37347</v>
          </cell>
          <cell r="T63">
            <v>-90476.190476190473</v>
          </cell>
          <cell r="U63">
            <v>-1900000</v>
          </cell>
        </row>
        <row r="64">
          <cell r="S64">
            <v>37377</v>
          </cell>
          <cell r="T64">
            <v>-90476.190476190473</v>
          </cell>
          <cell r="U64">
            <v>-1900000</v>
          </cell>
        </row>
        <row r="65">
          <cell r="S65">
            <v>37408</v>
          </cell>
          <cell r="T65">
            <v>-90476.190476190473</v>
          </cell>
          <cell r="U65">
            <v>-1900000</v>
          </cell>
        </row>
        <row r="66">
          <cell r="S66">
            <v>37438</v>
          </cell>
          <cell r="T66">
            <v>-90476.190476190473</v>
          </cell>
          <cell r="U66">
            <v>-1900000</v>
          </cell>
        </row>
        <row r="67">
          <cell r="S67">
            <v>37469</v>
          </cell>
          <cell r="T67">
            <v>-90476.190476190473</v>
          </cell>
          <cell r="U67">
            <v>-1900000</v>
          </cell>
        </row>
        <row r="68">
          <cell r="S68">
            <v>37500</v>
          </cell>
          <cell r="T68">
            <v>-90476.190476190473</v>
          </cell>
          <cell r="U68">
            <v>-1900000</v>
          </cell>
        </row>
        <row r="69">
          <cell r="S69">
            <v>37530</v>
          </cell>
          <cell r="T69">
            <v>-90476.190476190473</v>
          </cell>
          <cell r="U69">
            <v>-1900000</v>
          </cell>
        </row>
        <row r="70">
          <cell r="S70">
            <v>37561</v>
          </cell>
          <cell r="T70">
            <v>-90476.190476190473</v>
          </cell>
          <cell r="U70">
            <v>-1900000</v>
          </cell>
        </row>
        <row r="71">
          <cell r="S71">
            <v>37591</v>
          </cell>
          <cell r="T71">
            <v>-90476.190476190473</v>
          </cell>
          <cell r="U71">
            <v>-1900000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3495142.8571428573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36892</v>
          </cell>
          <cell r="E8">
            <v>9.3260000000000005</v>
          </cell>
          <cell r="F8">
            <v>-0.435</v>
          </cell>
          <cell r="G8">
            <v>0.12</v>
          </cell>
          <cell r="H8">
            <v>-0.52</v>
          </cell>
          <cell r="I8">
            <v>-0.69878436830835999</v>
          </cell>
          <cell r="J8">
            <v>4.5</v>
          </cell>
          <cell r="K8">
            <v>4.3499999999999996</v>
          </cell>
          <cell r="L8">
            <v>4.9000000000000004</v>
          </cell>
          <cell r="M8">
            <v>0.01</v>
          </cell>
          <cell r="N8">
            <v>6.7685007763511995E-2</v>
          </cell>
          <cell r="O8">
            <v>4.5</v>
          </cell>
          <cell r="P8">
            <v>0.05</v>
          </cell>
          <cell r="Q8">
            <v>0.06</v>
          </cell>
          <cell r="R8">
            <v>0.08</v>
          </cell>
        </row>
        <row r="9">
          <cell r="D9">
            <v>36923</v>
          </cell>
          <cell r="E9">
            <v>8.9459999999999997</v>
          </cell>
          <cell r="F9">
            <v>-0.39500000000000002</v>
          </cell>
          <cell r="G9">
            <v>7.0000000000000007E-2</v>
          </cell>
          <cell r="H9">
            <v>-0.45</v>
          </cell>
          <cell r="I9">
            <v>-4.8170426127748002E-2</v>
          </cell>
          <cell r="J9">
            <v>2.2000000000000002</v>
          </cell>
          <cell r="K9">
            <v>1.95</v>
          </cell>
          <cell r="L9">
            <v>2.6</v>
          </cell>
          <cell r="M9">
            <v>0.01</v>
          </cell>
          <cell r="N9">
            <v>6.8149714570411996E-2</v>
          </cell>
          <cell r="O9">
            <v>2</v>
          </cell>
          <cell r="P9">
            <v>0.14000000000000001</v>
          </cell>
          <cell r="Q9">
            <v>0.15</v>
          </cell>
          <cell r="R9">
            <v>0.05</v>
          </cell>
        </row>
        <row r="10">
          <cell r="D10">
            <v>36951</v>
          </cell>
          <cell r="E10">
            <v>7.9960000000000004</v>
          </cell>
          <cell r="F10">
            <v>-0.4</v>
          </cell>
          <cell r="G10">
            <v>0.05</v>
          </cell>
          <cell r="H10">
            <v>-0.48</v>
          </cell>
          <cell r="I10">
            <v>-4.3249273599745001E-2</v>
          </cell>
          <cell r="J10">
            <v>1.8</v>
          </cell>
          <cell r="K10">
            <v>1.45</v>
          </cell>
          <cell r="L10">
            <v>2.2000000000000002</v>
          </cell>
          <cell r="M10">
            <v>0.01</v>
          </cell>
          <cell r="N10">
            <v>6.7233287991182999E-2</v>
          </cell>
          <cell r="O10">
            <v>1</v>
          </cell>
          <cell r="P10">
            <v>0.14000000000000001</v>
          </cell>
          <cell r="Q10">
            <v>0.15</v>
          </cell>
          <cell r="R10">
            <v>0.03</v>
          </cell>
        </row>
        <row r="11">
          <cell r="D11">
            <v>36982</v>
          </cell>
          <cell r="E11">
            <v>5.835</v>
          </cell>
          <cell r="F11">
            <v>-0.39500000000000002</v>
          </cell>
          <cell r="G11">
            <v>-0.03</v>
          </cell>
          <cell r="H11">
            <v>-0.48</v>
          </cell>
          <cell r="I11">
            <v>-0.185</v>
          </cell>
          <cell r="J11">
            <v>1.1499999999999999</v>
          </cell>
          <cell r="K11">
            <v>0.8</v>
          </cell>
          <cell r="L11">
            <v>1.24</v>
          </cell>
          <cell r="M11">
            <v>5.0000000000000001E-3</v>
          </cell>
          <cell r="N11">
            <v>6.6211822390749006E-2</v>
          </cell>
          <cell r="O11">
            <v>0</v>
          </cell>
          <cell r="P11">
            <v>-7.0000000000000007E-2</v>
          </cell>
          <cell r="Q11">
            <v>-0.06</v>
          </cell>
          <cell r="R11">
            <v>-0.01</v>
          </cell>
        </row>
        <row r="12">
          <cell r="D12">
            <v>37012</v>
          </cell>
          <cell r="E12">
            <v>5.2149999999999999</v>
          </cell>
          <cell r="F12">
            <v>-0.39500000000000002</v>
          </cell>
          <cell r="G12">
            <v>-7.4999999999999997E-2</v>
          </cell>
          <cell r="H12">
            <v>-0.48</v>
          </cell>
          <cell r="I12">
            <v>-0.185</v>
          </cell>
          <cell r="J12">
            <v>1.2</v>
          </cell>
          <cell r="K12">
            <v>0.85</v>
          </cell>
          <cell r="L12">
            <v>1.29</v>
          </cell>
          <cell r="M12">
            <v>5.0000000000000001E-3</v>
          </cell>
          <cell r="N12">
            <v>6.5313594432299005E-2</v>
          </cell>
          <cell r="O12">
            <v>0</v>
          </cell>
          <cell r="P12">
            <v>-6.5000000000000002E-2</v>
          </cell>
          <cell r="Q12">
            <v>-5.5E-2</v>
          </cell>
          <cell r="R12">
            <v>-0.01</v>
          </cell>
        </row>
        <row r="13">
          <cell r="D13">
            <v>37043</v>
          </cell>
          <cell r="E13">
            <v>5.1849999999999996</v>
          </cell>
          <cell r="F13">
            <v>-0.39500000000000002</v>
          </cell>
          <cell r="G13">
            <v>-7.4999999999999997E-2</v>
          </cell>
          <cell r="H13">
            <v>-0.48</v>
          </cell>
          <cell r="I13">
            <v>-0.185</v>
          </cell>
          <cell r="J13">
            <v>1.55</v>
          </cell>
          <cell r="K13">
            <v>1.2</v>
          </cell>
          <cell r="L13">
            <v>1.64</v>
          </cell>
          <cell r="M13">
            <v>5.0000000000000001E-3</v>
          </cell>
          <cell r="N13">
            <v>6.4385425822804002E-2</v>
          </cell>
          <cell r="O13">
            <v>0</v>
          </cell>
          <cell r="P13">
            <v>-0.06</v>
          </cell>
          <cell r="Q13">
            <v>-0.05</v>
          </cell>
          <cell r="R13">
            <v>-0.01</v>
          </cell>
        </row>
        <row r="14">
          <cell r="D14">
            <v>37073</v>
          </cell>
          <cell r="E14">
            <v>5.17</v>
          </cell>
          <cell r="F14">
            <v>-0.44500000000000001</v>
          </cell>
          <cell r="G14">
            <v>-0.01</v>
          </cell>
          <cell r="H14">
            <v>-0.6925</v>
          </cell>
          <cell r="I14">
            <v>-0.185</v>
          </cell>
          <cell r="J14">
            <v>3.21</v>
          </cell>
          <cell r="K14">
            <v>2.56</v>
          </cell>
          <cell r="L14">
            <v>3.25</v>
          </cell>
          <cell r="M14">
            <v>5.0000000000000001E-3</v>
          </cell>
          <cell r="N14">
            <v>6.3583215494925002E-2</v>
          </cell>
          <cell r="O14">
            <v>0</v>
          </cell>
          <cell r="P14">
            <v>-0.06</v>
          </cell>
          <cell r="Q14">
            <v>-0.05</v>
          </cell>
          <cell r="R14">
            <v>0</v>
          </cell>
        </row>
        <row r="15">
          <cell r="D15">
            <v>37104</v>
          </cell>
          <cell r="E15">
            <v>5.15</v>
          </cell>
          <cell r="F15">
            <v>-0.44500000000000001</v>
          </cell>
          <cell r="G15">
            <v>0</v>
          </cell>
          <cell r="H15">
            <v>-0.6925</v>
          </cell>
          <cell r="I15">
            <v>-0.185</v>
          </cell>
          <cell r="J15">
            <v>3.32</v>
          </cell>
          <cell r="K15">
            <v>2.67</v>
          </cell>
          <cell r="L15">
            <v>3.36</v>
          </cell>
          <cell r="M15">
            <v>5.0000000000000001E-3</v>
          </cell>
          <cell r="N15">
            <v>6.2932070057805004E-2</v>
          </cell>
          <cell r="O15">
            <v>0</v>
          </cell>
          <cell r="P15">
            <v>-0.06</v>
          </cell>
          <cell r="Q15">
            <v>-0.05</v>
          </cell>
          <cell r="R15">
            <v>0.02</v>
          </cell>
        </row>
        <row r="16">
          <cell r="D16">
            <v>37135</v>
          </cell>
          <cell r="E16">
            <v>5.12</v>
          </cell>
          <cell r="F16">
            <v>-0.44500000000000001</v>
          </cell>
          <cell r="G16">
            <v>0</v>
          </cell>
          <cell r="H16">
            <v>-0.6925</v>
          </cell>
          <cell r="I16">
            <v>-0.185</v>
          </cell>
          <cell r="J16">
            <v>3.22</v>
          </cell>
          <cell r="K16">
            <v>2.57</v>
          </cell>
          <cell r="L16">
            <v>3.26</v>
          </cell>
          <cell r="M16">
            <v>5.0000000000000001E-3</v>
          </cell>
          <cell r="N16">
            <v>6.2280924761361003E-2</v>
          </cell>
          <cell r="O16">
            <v>0</v>
          </cell>
          <cell r="P16">
            <v>-5.5E-2</v>
          </cell>
          <cell r="Q16">
            <v>-4.4999999999999998E-2</v>
          </cell>
          <cell r="R16">
            <v>0.02</v>
          </cell>
        </row>
        <row r="17">
          <cell r="D17">
            <v>37165</v>
          </cell>
          <cell r="E17">
            <v>5.1050000000000004</v>
          </cell>
          <cell r="F17">
            <v>-0.41499999999999998</v>
          </cell>
          <cell r="G17">
            <v>-0.01</v>
          </cell>
          <cell r="H17">
            <v>-0.61250000000000004</v>
          </cell>
          <cell r="I17">
            <v>-0.185</v>
          </cell>
          <cell r="J17">
            <v>1.3</v>
          </cell>
          <cell r="K17">
            <v>0.8</v>
          </cell>
          <cell r="L17">
            <v>1.34</v>
          </cell>
          <cell r="M17">
            <v>5.0000000000000001E-3</v>
          </cell>
          <cell r="N17">
            <v>6.1717825624028999E-2</v>
          </cell>
          <cell r="O17">
            <v>0</v>
          </cell>
          <cell r="P17">
            <v>-0.05</v>
          </cell>
          <cell r="Q17">
            <v>-0.04</v>
          </cell>
          <cell r="R17">
            <v>-0.02</v>
          </cell>
        </row>
        <row r="18">
          <cell r="D18">
            <v>37196</v>
          </cell>
          <cell r="E18">
            <v>5.1849999999999996</v>
          </cell>
          <cell r="F18">
            <v>-0.21249999999999999</v>
          </cell>
          <cell r="G18">
            <v>0</v>
          </cell>
          <cell r="H18">
            <v>-0.27500000000000002</v>
          </cell>
          <cell r="I18">
            <v>-0.105</v>
          </cell>
          <cell r="J18">
            <v>1.2050000000000001</v>
          </cell>
          <cell r="K18">
            <v>1.2050000000000001</v>
          </cell>
          <cell r="L18">
            <v>1.4</v>
          </cell>
          <cell r="M18">
            <v>5.0000000000000001E-3</v>
          </cell>
          <cell r="N18">
            <v>6.1244838050535003E-2</v>
          </cell>
          <cell r="O18">
            <v>1.0880000000000001</v>
          </cell>
          <cell r="P18">
            <v>-0.12</v>
          </cell>
          <cell r="Q18">
            <v>-0.1</v>
          </cell>
          <cell r="R18">
            <v>-0.01</v>
          </cell>
        </row>
        <row r="19">
          <cell r="D19">
            <v>37226</v>
          </cell>
          <cell r="E19">
            <v>5.2649999999999997</v>
          </cell>
          <cell r="F19">
            <v>-0.21249999999999999</v>
          </cell>
          <cell r="G19">
            <v>0</v>
          </cell>
          <cell r="H19">
            <v>-0.27500000000000002</v>
          </cell>
          <cell r="I19">
            <v>-0.105</v>
          </cell>
          <cell r="J19">
            <v>1.2050000000000001</v>
          </cell>
          <cell r="K19">
            <v>1.2050000000000001</v>
          </cell>
          <cell r="L19">
            <v>1.4</v>
          </cell>
          <cell r="M19">
            <v>5.0000000000000001E-3</v>
          </cell>
          <cell r="N19">
            <v>6.0787108211434002E-2</v>
          </cell>
          <cell r="O19">
            <v>1.1930000000000001</v>
          </cell>
          <cell r="P19">
            <v>-0.1225</v>
          </cell>
          <cell r="Q19">
            <v>-0.10249999999999999</v>
          </cell>
          <cell r="R19">
            <v>-0.01</v>
          </cell>
        </row>
        <row r="20">
          <cell r="D20">
            <v>37257</v>
          </cell>
          <cell r="E20">
            <v>5.2549999999999999</v>
          </cell>
          <cell r="F20">
            <v>-0.20749999999999999</v>
          </cell>
          <cell r="G20">
            <v>0</v>
          </cell>
          <cell r="H20">
            <v>-0.27500000000000002</v>
          </cell>
          <cell r="I20">
            <v>-0.105</v>
          </cell>
          <cell r="J20">
            <v>1.1975</v>
          </cell>
          <cell r="K20">
            <v>1.1975</v>
          </cell>
          <cell r="L20">
            <v>1.3925000000000001</v>
          </cell>
          <cell r="M20">
            <v>5.0000000000000001E-3</v>
          </cell>
          <cell r="N20">
            <v>6.0415944557813003E-2</v>
          </cell>
          <cell r="O20">
            <v>1.2130000000000001</v>
          </cell>
          <cell r="P20">
            <v>-0.125</v>
          </cell>
          <cell r="Q20">
            <v>-0.105</v>
          </cell>
          <cell r="R20">
            <v>-0.01</v>
          </cell>
        </row>
        <row r="21">
          <cell r="D21">
            <v>37288</v>
          </cell>
          <cell r="E21">
            <v>5</v>
          </cell>
          <cell r="F21">
            <v>-0.20749999999999999</v>
          </cell>
          <cell r="G21">
            <v>0</v>
          </cell>
          <cell r="H21">
            <v>-0.27500000000000002</v>
          </cell>
          <cell r="I21">
            <v>-0.105</v>
          </cell>
          <cell r="J21">
            <v>1.1975</v>
          </cell>
          <cell r="K21">
            <v>1.1975</v>
          </cell>
          <cell r="L21">
            <v>1.3925000000000001</v>
          </cell>
          <cell r="M21">
            <v>5.0000000000000001E-3</v>
          </cell>
          <cell r="N21">
            <v>6.0185767701812998E-2</v>
          </cell>
          <cell r="O21">
            <v>1.1080000000000001</v>
          </cell>
          <cell r="P21">
            <v>-0.11749999999999999</v>
          </cell>
          <cell r="Q21">
            <v>-9.7500000000000003E-2</v>
          </cell>
          <cell r="R21">
            <v>-0.01</v>
          </cell>
        </row>
        <row r="22">
          <cell r="D22">
            <v>37316</v>
          </cell>
          <cell r="E22">
            <v>4.6849999999999996</v>
          </cell>
          <cell r="F22">
            <v>-0.20749999999999999</v>
          </cell>
          <cell r="G22">
            <v>0</v>
          </cell>
          <cell r="H22">
            <v>-0.27500000000000002</v>
          </cell>
          <cell r="I22">
            <v>-0.105</v>
          </cell>
          <cell r="J22">
            <v>1.1975</v>
          </cell>
          <cell r="K22">
            <v>1.1975</v>
          </cell>
          <cell r="L22">
            <v>1.3925000000000001</v>
          </cell>
          <cell r="M22">
            <v>5.0000000000000001E-3</v>
          </cell>
          <cell r="N22">
            <v>5.9977866040555002E-2</v>
          </cell>
          <cell r="O22">
            <v>0.89800000000000002</v>
          </cell>
          <cell r="P22">
            <v>-0.115</v>
          </cell>
          <cell r="Q22">
            <v>-9.5000000000000001E-2</v>
          </cell>
          <cell r="R22">
            <v>-0.01</v>
          </cell>
        </row>
        <row r="23">
          <cell r="D23">
            <v>37347</v>
          </cell>
          <cell r="E23">
            <v>4.2549999999999999</v>
          </cell>
          <cell r="F23">
            <v>-0.19</v>
          </cell>
          <cell r="G23">
            <v>-0.02</v>
          </cell>
          <cell r="H23">
            <v>-0.59</v>
          </cell>
          <cell r="I23">
            <v>-0.34</v>
          </cell>
          <cell r="J23">
            <v>1.19</v>
          </cell>
          <cell r="K23">
            <v>0.79</v>
          </cell>
          <cell r="L23">
            <v>1.29</v>
          </cell>
          <cell r="M23">
            <v>6.0000000000000001E-3</v>
          </cell>
          <cell r="N23">
            <v>5.9768611976347003E-2</v>
          </cell>
          <cell r="O23">
            <v>-0.05</v>
          </cell>
          <cell r="P23">
            <v>-0.12</v>
          </cell>
          <cell r="Q23">
            <v>-0.1</v>
          </cell>
          <cell r="R23">
            <v>0</v>
          </cell>
        </row>
        <row r="24">
          <cell r="D24">
            <v>37377</v>
          </cell>
          <cell r="E24">
            <v>4.165</v>
          </cell>
          <cell r="F24">
            <v>-0.19</v>
          </cell>
          <cell r="G24">
            <v>-0.02</v>
          </cell>
          <cell r="H24">
            <v>-0.59</v>
          </cell>
          <cell r="I24">
            <v>-0.34</v>
          </cell>
          <cell r="J24">
            <v>1.19</v>
          </cell>
          <cell r="K24">
            <v>0.79</v>
          </cell>
          <cell r="L24">
            <v>1.29</v>
          </cell>
          <cell r="M24">
            <v>6.0000000000000001E-3</v>
          </cell>
          <cell r="N24">
            <v>5.9594830646529998E-2</v>
          </cell>
          <cell r="O24">
            <v>-0.05</v>
          </cell>
          <cell r="P24">
            <v>-0.12</v>
          </cell>
          <cell r="Q24">
            <v>-0.1</v>
          </cell>
          <cell r="R24">
            <v>0</v>
          </cell>
        </row>
        <row r="25">
          <cell r="D25">
            <v>37408</v>
          </cell>
          <cell r="E25">
            <v>4.1449999999999996</v>
          </cell>
          <cell r="F25">
            <v>-0.19</v>
          </cell>
          <cell r="G25">
            <v>-0.02</v>
          </cell>
          <cell r="H25">
            <v>-0.59</v>
          </cell>
          <cell r="I25">
            <v>-0.34</v>
          </cell>
          <cell r="J25">
            <v>1.19</v>
          </cell>
          <cell r="K25">
            <v>0.79</v>
          </cell>
          <cell r="L25">
            <v>1.29</v>
          </cell>
          <cell r="M25">
            <v>6.0000000000000001E-3</v>
          </cell>
          <cell r="N25">
            <v>5.9415256616263998E-2</v>
          </cell>
          <cell r="O25">
            <v>-0.05</v>
          </cell>
          <cell r="P25">
            <v>-0.12</v>
          </cell>
          <cell r="Q25">
            <v>-0.1</v>
          </cell>
          <cell r="R25">
            <v>0</v>
          </cell>
        </row>
        <row r="26">
          <cell r="D26">
            <v>37438</v>
          </cell>
          <cell r="E26">
            <v>4.1449999999999996</v>
          </cell>
          <cell r="F26">
            <v>-0.19</v>
          </cell>
          <cell r="G26">
            <v>-0.02</v>
          </cell>
          <cell r="H26">
            <v>-0.59</v>
          </cell>
          <cell r="I26">
            <v>-0.34</v>
          </cell>
          <cell r="J26">
            <v>1.19</v>
          </cell>
          <cell r="K26">
            <v>0.79</v>
          </cell>
          <cell r="L26">
            <v>1.29</v>
          </cell>
          <cell r="M26">
            <v>6.0000000000000001E-3</v>
          </cell>
          <cell r="N26">
            <v>5.9276779417706003E-2</v>
          </cell>
          <cell r="O26">
            <v>-0.05</v>
          </cell>
          <cell r="P26">
            <v>-0.12</v>
          </cell>
          <cell r="Q26">
            <v>-0.1</v>
          </cell>
          <cell r="R26">
            <v>0</v>
          </cell>
        </row>
        <row r="27">
          <cell r="D27">
            <v>37469</v>
          </cell>
          <cell r="E27">
            <v>4.1449999999999996</v>
          </cell>
          <cell r="F27">
            <v>-0.19</v>
          </cell>
          <cell r="G27">
            <v>-0.02</v>
          </cell>
          <cell r="H27">
            <v>-0.59</v>
          </cell>
          <cell r="I27">
            <v>-0.34</v>
          </cell>
          <cell r="J27">
            <v>1.19</v>
          </cell>
          <cell r="K27">
            <v>0.79</v>
          </cell>
          <cell r="L27">
            <v>1.29</v>
          </cell>
          <cell r="M27">
            <v>6.0000000000000001E-3</v>
          </cell>
          <cell r="N27">
            <v>5.9191671364225998E-2</v>
          </cell>
          <cell r="O27">
            <v>-0.05</v>
          </cell>
          <cell r="P27">
            <v>-0.12</v>
          </cell>
          <cell r="Q27">
            <v>-0.1</v>
          </cell>
          <cell r="R27">
            <v>0</v>
          </cell>
        </row>
        <row r="28">
          <cell r="D28">
            <v>37500</v>
          </cell>
          <cell r="E28">
            <v>4.1399999999999997</v>
          </cell>
          <cell r="F28">
            <v>-0.19</v>
          </cell>
          <cell r="G28">
            <v>-0.02</v>
          </cell>
          <cell r="H28">
            <v>-0.59</v>
          </cell>
          <cell r="I28">
            <v>-0.34</v>
          </cell>
          <cell r="J28">
            <v>1.19</v>
          </cell>
          <cell r="K28">
            <v>0.79</v>
          </cell>
          <cell r="L28">
            <v>1.29</v>
          </cell>
          <cell r="M28">
            <v>6.0000000000000001E-3</v>
          </cell>
          <cell r="N28">
            <v>5.9106563313152997E-2</v>
          </cell>
          <cell r="O28">
            <v>-0.05</v>
          </cell>
          <cell r="P28">
            <v>-0.12</v>
          </cell>
          <cell r="Q28">
            <v>-0.1</v>
          </cell>
          <cell r="R28">
            <v>0</v>
          </cell>
        </row>
        <row r="29">
          <cell r="D29">
            <v>37530</v>
          </cell>
          <cell r="E29">
            <v>4.13</v>
          </cell>
          <cell r="F29">
            <v>-0.19</v>
          </cell>
          <cell r="G29">
            <v>-0.02</v>
          </cell>
          <cell r="H29">
            <v>-0.59</v>
          </cell>
          <cell r="I29">
            <v>-0.34</v>
          </cell>
          <cell r="J29">
            <v>1.19</v>
          </cell>
          <cell r="K29">
            <v>0.79</v>
          </cell>
          <cell r="L29">
            <v>1.29</v>
          </cell>
          <cell r="M29">
            <v>6.0000000000000001E-3</v>
          </cell>
          <cell r="N29">
            <v>5.9041263250061003E-2</v>
          </cell>
          <cell r="O29">
            <v>-0.05</v>
          </cell>
          <cell r="P29">
            <v>-0.12</v>
          </cell>
          <cell r="Q29">
            <v>-0.1</v>
          </cell>
          <cell r="R29">
            <v>0</v>
          </cell>
        </row>
        <row r="30">
          <cell r="D30">
            <v>37561</v>
          </cell>
          <cell r="E30">
            <v>4.22</v>
          </cell>
          <cell r="F30">
            <v>-0.19</v>
          </cell>
          <cell r="G30">
            <v>0</v>
          </cell>
          <cell r="H30">
            <v>-0.16</v>
          </cell>
          <cell r="I30">
            <v>-0.24</v>
          </cell>
          <cell r="J30">
            <v>0.8</v>
          </cell>
          <cell r="K30">
            <v>0.8</v>
          </cell>
          <cell r="L30">
            <v>0.95499999999999996</v>
          </cell>
          <cell r="M30">
            <v>6.0000000000000001E-3</v>
          </cell>
          <cell r="N30">
            <v>5.8998231320545998E-2</v>
          </cell>
          <cell r="O30">
            <v>0.35399999999999998</v>
          </cell>
          <cell r="P30">
            <v>-0.12</v>
          </cell>
          <cell r="Q30">
            <v>-0.1</v>
          </cell>
          <cell r="R30">
            <v>0.01</v>
          </cell>
        </row>
        <row r="31">
          <cell r="D31">
            <v>37591</v>
          </cell>
          <cell r="E31">
            <v>4.3129999999999997</v>
          </cell>
          <cell r="F31">
            <v>-0.19</v>
          </cell>
          <cell r="G31">
            <v>0</v>
          </cell>
          <cell r="H31">
            <v>-0.16</v>
          </cell>
          <cell r="I31">
            <v>-0.24</v>
          </cell>
          <cell r="J31">
            <v>0.8</v>
          </cell>
          <cell r="K31">
            <v>0.8</v>
          </cell>
          <cell r="L31">
            <v>0.95499999999999996</v>
          </cell>
          <cell r="M31">
            <v>6.0000000000000001E-3</v>
          </cell>
          <cell r="N31">
            <v>5.8956587518376E-2</v>
          </cell>
          <cell r="O31">
            <v>0.41399999999999998</v>
          </cell>
          <cell r="P31">
            <v>-0.1225</v>
          </cell>
          <cell r="Q31">
            <v>-0.10249999999999999</v>
          </cell>
          <cell r="R31">
            <v>0.01</v>
          </cell>
        </row>
        <row r="32">
          <cell r="D32">
            <v>37622</v>
          </cell>
          <cell r="E32">
            <v>4.335</v>
          </cell>
          <cell r="F32">
            <v>-0.19</v>
          </cell>
          <cell r="G32">
            <v>0</v>
          </cell>
          <cell r="H32">
            <v>-0.16</v>
          </cell>
          <cell r="I32">
            <v>-0.24</v>
          </cell>
          <cell r="J32">
            <v>0.8</v>
          </cell>
          <cell r="K32">
            <v>0.8</v>
          </cell>
          <cell r="L32">
            <v>0.95499999999999996</v>
          </cell>
          <cell r="M32">
            <v>5.0000000000000001E-3</v>
          </cell>
          <cell r="N32">
            <v>5.8938484405276E-2</v>
          </cell>
          <cell r="O32">
            <v>0.49399999999999999</v>
          </cell>
          <cell r="P32">
            <v>-0.125</v>
          </cell>
          <cell r="Q32">
            <v>-0.105</v>
          </cell>
          <cell r="R32">
            <v>0.01</v>
          </cell>
        </row>
        <row r="33">
          <cell r="D33">
            <v>37653</v>
          </cell>
          <cell r="E33">
            <v>4.18</v>
          </cell>
          <cell r="F33">
            <v>-0.19</v>
          </cell>
          <cell r="G33">
            <v>0</v>
          </cell>
          <cell r="H33">
            <v>-0.16</v>
          </cell>
          <cell r="I33">
            <v>-0.24</v>
          </cell>
          <cell r="J33">
            <v>0.8</v>
          </cell>
          <cell r="K33">
            <v>0.8</v>
          </cell>
          <cell r="L33">
            <v>0.95499999999999996</v>
          </cell>
          <cell r="M33">
            <v>5.0000000000000001E-3</v>
          </cell>
          <cell r="N33">
            <v>5.8950651996555997E-2</v>
          </cell>
          <cell r="O33">
            <v>0.35399999999999998</v>
          </cell>
          <cell r="P33">
            <v>-0.11749999999999999</v>
          </cell>
          <cell r="Q33">
            <v>-9.7500000000000003E-2</v>
          </cell>
          <cell r="R33">
            <v>0.01</v>
          </cell>
        </row>
        <row r="34">
          <cell r="D34">
            <v>37681</v>
          </cell>
          <cell r="E34">
            <v>3.98</v>
          </cell>
          <cell r="F34">
            <v>-0.19</v>
          </cell>
          <cell r="G34">
            <v>0</v>
          </cell>
          <cell r="H34">
            <v>-0.16</v>
          </cell>
          <cell r="I34">
            <v>-0.24</v>
          </cell>
          <cell r="J34">
            <v>0.8</v>
          </cell>
          <cell r="K34">
            <v>0.8</v>
          </cell>
          <cell r="L34">
            <v>0.95499999999999996</v>
          </cell>
          <cell r="M34">
            <v>5.0000000000000001E-3</v>
          </cell>
          <cell r="N34">
            <v>5.8961642079045001E-2</v>
          </cell>
          <cell r="O34">
            <v>0.13400000000000001</v>
          </cell>
          <cell r="P34">
            <v>-0.115</v>
          </cell>
          <cell r="Q34">
            <v>-9.5000000000000001E-2</v>
          </cell>
          <cell r="R34">
            <v>0.01</v>
          </cell>
        </row>
        <row r="35">
          <cell r="D35">
            <v>37712</v>
          </cell>
          <cell r="E35">
            <v>3.7549999999999999</v>
          </cell>
          <cell r="F35">
            <v>-0.19</v>
          </cell>
          <cell r="G35">
            <v>0</v>
          </cell>
          <cell r="H35">
            <v>-0.34499999999999997</v>
          </cell>
          <cell r="I35">
            <v>-0.34</v>
          </cell>
          <cell r="J35">
            <v>0.83</v>
          </cell>
          <cell r="K35">
            <v>0.12</v>
          </cell>
          <cell r="L35">
            <v>0.98499999999999999</v>
          </cell>
          <cell r="M35">
            <v>5.0000000000000001E-3</v>
          </cell>
          <cell r="N35">
            <v>5.8967181696889998E-2</v>
          </cell>
          <cell r="O35">
            <v>-0.1</v>
          </cell>
          <cell r="P35">
            <v>-0.12</v>
          </cell>
          <cell r="Q35">
            <v>-0.1</v>
          </cell>
          <cell r="R35">
            <v>0.01</v>
          </cell>
        </row>
        <row r="36">
          <cell r="D36">
            <v>37742</v>
          </cell>
          <cell r="E36">
            <v>3.7050000000000001</v>
          </cell>
          <cell r="F36">
            <v>-0.19</v>
          </cell>
          <cell r="G36">
            <v>0</v>
          </cell>
          <cell r="H36">
            <v>-0.34499999999999997</v>
          </cell>
          <cell r="I36">
            <v>-0.34</v>
          </cell>
          <cell r="J36">
            <v>0.83</v>
          </cell>
          <cell r="K36">
            <v>0.12</v>
          </cell>
          <cell r="L36">
            <v>0.98499999999999999</v>
          </cell>
          <cell r="M36">
            <v>5.0000000000000001E-3</v>
          </cell>
          <cell r="N36">
            <v>5.8963658793194998E-2</v>
          </cell>
          <cell r="O36">
            <v>-0.1</v>
          </cell>
          <cell r="P36">
            <v>-0.12</v>
          </cell>
          <cell r="Q36">
            <v>-0.1</v>
          </cell>
          <cell r="R36">
            <v>0.01</v>
          </cell>
        </row>
        <row r="37">
          <cell r="D37">
            <v>37773</v>
          </cell>
          <cell r="E37">
            <v>3.7149999999999999</v>
          </cell>
          <cell r="F37">
            <v>-0.19</v>
          </cell>
          <cell r="G37">
            <v>0</v>
          </cell>
          <cell r="H37">
            <v>-0.34499999999999997</v>
          </cell>
          <cell r="I37">
            <v>-0.34</v>
          </cell>
          <cell r="J37">
            <v>0.83</v>
          </cell>
          <cell r="K37">
            <v>0.12</v>
          </cell>
          <cell r="L37">
            <v>0.98499999999999999</v>
          </cell>
          <cell r="M37">
            <v>5.0000000000000001E-3</v>
          </cell>
          <cell r="N37">
            <v>5.8960018459381001E-2</v>
          </cell>
          <cell r="O37">
            <v>-0.1</v>
          </cell>
          <cell r="P37">
            <v>-0.12</v>
          </cell>
          <cell r="Q37">
            <v>-0.1</v>
          </cell>
          <cell r="R37">
            <v>0.01</v>
          </cell>
        </row>
        <row r="38">
          <cell r="D38">
            <v>37803</v>
          </cell>
          <cell r="E38">
            <v>3.73</v>
          </cell>
          <cell r="F38">
            <v>-0.19</v>
          </cell>
          <cell r="G38">
            <v>0</v>
          </cell>
          <cell r="H38">
            <v>-0.34499999999999997</v>
          </cell>
          <cell r="I38">
            <v>-0.34</v>
          </cell>
          <cell r="J38">
            <v>0.83</v>
          </cell>
          <cell r="K38">
            <v>0.12</v>
          </cell>
          <cell r="L38">
            <v>0.98499999999999999</v>
          </cell>
          <cell r="M38">
            <v>5.0000000000000001E-3</v>
          </cell>
          <cell r="N38">
            <v>5.8960919409572002E-2</v>
          </cell>
          <cell r="O38">
            <v>-0.1</v>
          </cell>
          <cell r="P38">
            <v>-0.12</v>
          </cell>
          <cell r="Q38">
            <v>-0.1</v>
          </cell>
          <cell r="R38">
            <v>0.01</v>
          </cell>
        </row>
        <row r="39">
          <cell r="D39">
            <v>37834</v>
          </cell>
          <cell r="E39">
            <v>3.7250000000000001</v>
          </cell>
          <cell r="F39">
            <v>-0.19</v>
          </cell>
          <cell r="G39">
            <v>0</v>
          </cell>
          <cell r="H39">
            <v>-0.34499999999999997</v>
          </cell>
          <cell r="I39">
            <v>-0.34</v>
          </cell>
          <cell r="J39">
            <v>0.83</v>
          </cell>
          <cell r="K39">
            <v>0.12</v>
          </cell>
          <cell r="L39">
            <v>0.98499999999999999</v>
          </cell>
          <cell r="M39">
            <v>5.0000000000000001E-3</v>
          </cell>
          <cell r="N39">
            <v>5.896820458931E-2</v>
          </cell>
          <cell r="O39">
            <v>-0.1</v>
          </cell>
          <cell r="P39">
            <v>-0.12</v>
          </cell>
          <cell r="Q39">
            <v>-0.1</v>
          </cell>
          <cell r="R39">
            <v>0.01</v>
          </cell>
        </row>
        <row r="40">
          <cell r="D40">
            <v>37865</v>
          </cell>
          <cell r="E40">
            <v>3.7370000000000001</v>
          </cell>
          <cell r="F40">
            <v>-0.19</v>
          </cell>
          <cell r="G40">
            <v>0</v>
          </cell>
          <cell r="H40">
            <v>-0.34499999999999997</v>
          </cell>
          <cell r="I40">
            <v>-0.34</v>
          </cell>
          <cell r="J40">
            <v>0.83</v>
          </cell>
          <cell r="K40">
            <v>0.12</v>
          </cell>
          <cell r="L40">
            <v>0.98499999999999999</v>
          </cell>
          <cell r="M40">
            <v>5.0000000000000001E-3</v>
          </cell>
          <cell r="N40">
            <v>5.8975489769064998E-2</v>
          </cell>
          <cell r="O40">
            <v>-0.1</v>
          </cell>
          <cell r="P40">
            <v>-0.12</v>
          </cell>
          <cell r="Q40">
            <v>-0.1</v>
          </cell>
          <cell r="R40">
            <v>0.01</v>
          </cell>
        </row>
        <row r="41">
          <cell r="D41">
            <v>37895</v>
          </cell>
          <cell r="E41">
            <v>3.7469999999999999</v>
          </cell>
          <cell r="F41">
            <v>-0.19</v>
          </cell>
          <cell r="G41">
            <v>0</v>
          </cell>
          <cell r="H41">
            <v>-0.34499999999999997</v>
          </cell>
          <cell r="I41">
            <v>-0.34</v>
          </cell>
          <cell r="J41">
            <v>0.83</v>
          </cell>
          <cell r="K41">
            <v>0.12</v>
          </cell>
          <cell r="L41">
            <v>0.98499999999999999</v>
          </cell>
          <cell r="M41">
            <v>5.0000000000000001E-3</v>
          </cell>
          <cell r="N41">
            <v>5.8985401954210002E-2</v>
          </cell>
          <cell r="O41">
            <v>-0.1</v>
          </cell>
          <cell r="P41">
            <v>-0.12</v>
          </cell>
          <cell r="Q41">
            <v>-0.1</v>
          </cell>
          <cell r="R41">
            <v>0.01</v>
          </cell>
        </row>
        <row r="42">
          <cell r="D42">
            <v>37926</v>
          </cell>
          <cell r="E42">
            <v>3.8820000000000001</v>
          </cell>
          <cell r="F42">
            <v>-0.19</v>
          </cell>
          <cell r="G42">
            <v>0.01</v>
          </cell>
          <cell r="H42">
            <v>-0.28999999999999998</v>
          </cell>
          <cell r="I42">
            <v>-0.33</v>
          </cell>
          <cell r="J42">
            <v>0.44</v>
          </cell>
          <cell r="K42">
            <v>0.39</v>
          </cell>
          <cell r="L42">
            <v>0.59499999999999997</v>
          </cell>
          <cell r="M42">
            <v>5.0000000000000001E-3</v>
          </cell>
          <cell r="N42">
            <v>5.8999237241790001E-2</v>
          </cell>
          <cell r="O42">
            <v>6.4000000000000001E-2</v>
          </cell>
          <cell r="P42">
            <v>-0.14000000000000001</v>
          </cell>
          <cell r="Q42">
            <v>-0.12</v>
          </cell>
          <cell r="R42">
            <v>0.01</v>
          </cell>
        </row>
        <row r="43">
          <cell r="D43">
            <v>37956</v>
          </cell>
          <cell r="E43">
            <v>4.0069999999999997</v>
          </cell>
          <cell r="F43">
            <v>-0.19</v>
          </cell>
          <cell r="G43">
            <v>0.01</v>
          </cell>
          <cell r="H43">
            <v>-0.28999999999999998</v>
          </cell>
          <cell r="I43">
            <v>-0.33</v>
          </cell>
          <cell r="J43">
            <v>0.44</v>
          </cell>
          <cell r="K43">
            <v>0.39</v>
          </cell>
          <cell r="L43">
            <v>0.59499999999999997</v>
          </cell>
          <cell r="M43">
            <v>5.0000000000000001E-3</v>
          </cell>
          <cell r="N43">
            <v>5.9012626229831999E-2</v>
          </cell>
          <cell r="O43">
            <v>0.14399999999999999</v>
          </cell>
          <cell r="P43">
            <v>-0.14249999999999999</v>
          </cell>
          <cell r="Q43">
            <v>-0.1225</v>
          </cell>
          <cell r="R43">
            <v>0.01</v>
          </cell>
        </row>
        <row r="44">
          <cell r="D44">
            <v>37987</v>
          </cell>
          <cell r="E44">
            <v>4.085</v>
          </cell>
          <cell r="F44">
            <v>-0.19</v>
          </cell>
          <cell r="G44">
            <v>0.01</v>
          </cell>
          <cell r="H44">
            <v>-0.28999999999999998</v>
          </cell>
          <cell r="I44">
            <v>-0.33</v>
          </cell>
          <cell r="J44">
            <v>0.44</v>
          </cell>
          <cell r="K44">
            <v>0.39</v>
          </cell>
          <cell r="L44">
            <v>0.59499999999999997</v>
          </cell>
          <cell r="M44">
            <v>5.0000000000000001E-3</v>
          </cell>
          <cell r="N44">
            <v>5.9036642370247E-2</v>
          </cell>
          <cell r="O44">
            <v>0.224</v>
          </cell>
          <cell r="P44">
            <v>-0.14499999999999999</v>
          </cell>
          <cell r="Q44">
            <v>-0.125</v>
          </cell>
          <cell r="R44">
            <v>0.01</v>
          </cell>
        </row>
        <row r="45">
          <cell r="D45">
            <v>38018</v>
          </cell>
          <cell r="E45">
            <v>3.97</v>
          </cell>
          <cell r="F45">
            <v>-0.19</v>
          </cell>
          <cell r="G45">
            <v>0.01</v>
          </cell>
          <cell r="H45">
            <v>-0.28999999999999998</v>
          </cell>
          <cell r="I45">
            <v>-0.33</v>
          </cell>
          <cell r="J45">
            <v>0.44</v>
          </cell>
          <cell r="K45">
            <v>0.39</v>
          </cell>
          <cell r="L45">
            <v>0.59499999999999997</v>
          </cell>
          <cell r="M45">
            <v>5.0000000000000001E-3</v>
          </cell>
          <cell r="N45">
            <v>5.9071518087202998E-2</v>
          </cell>
          <cell r="O45">
            <v>8.4000000000000005E-2</v>
          </cell>
          <cell r="P45">
            <v>-0.13750000000000001</v>
          </cell>
          <cell r="Q45">
            <v>-0.11749999999999999</v>
          </cell>
          <cell r="R45">
            <v>0.01</v>
          </cell>
        </row>
        <row r="46">
          <cell r="D46">
            <v>38047</v>
          </cell>
          <cell r="E46">
            <v>3.83</v>
          </cell>
          <cell r="F46">
            <v>-0.19</v>
          </cell>
          <cell r="G46">
            <v>0.01</v>
          </cell>
          <cell r="H46">
            <v>-0.28999999999999998</v>
          </cell>
          <cell r="I46">
            <v>-0.33</v>
          </cell>
          <cell r="J46">
            <v>0.44</v>
          </cell>
          <cell r="K46">
            <v>0.39</v>
          </cell>
          <cell r="L46">
            <v>0.59499999999999997</v>
          </cell>
          <cell r="M46">
            <v>5.0000000000000001E-3</v>
          </cell>
          <cell r="N46">
            <v>5.910414375827E-2</v>
          </cell>
          <cell r="O46">
            <v>-0.11600000000000001</v>
          </cell>
          <cell r="P46">
            <v>-0.13500000000000001</v>
          </cell>
          <cell r="Q46">
            <v>-0.115</v>
          </cell>
          <cell r="R46">
            <v>0.01</v>
          </cell>
        </row>
        <row r="47">
          <cell r="D47">
            <v>38078</v>
          </cell>
          <cell r="E47">
            <v>3.645</v>
          </cell>
          <cell r="F47">
            <v>-0.19500000000000001</v>
          </cell>
          <cell r="G47">
            <v>0.01</v>
          </cell>
          <cell r="H47">
            <v>-0.35</v>
          </cell>
          <cell r="I47">
            <v>-0.43</v>
          </cell>
          <cell r="J47">
            <v>0.49</v>
          </cell>
          <cell r="K47">
            <v>0.12</v>
          </cell>
          <cell r="L47">
            <v>0.39</v>
          </cell>
          <cell r="M47">
            <v>5.0000000000000001E-3</v>
          </cell>
          <cell r="N47">
            <v>5.9131079018863997E-2</v>
          </cell>
          <cell r="O47">
            <v>-0.25</v>
          </cell>
          <cell r="P47">
            <v>-0.14000000000000001</v>
          </cell>
          <cell r="Q47">
            <v>-0.12</v>
          </cell>
          <cell r="R47">
            <v>0.02</v>
          </cell>
        </row>
        <row r="48">
          <cell r="D48">
            <v>38108</v>
          </cell>
          <cell r="E48">
            <v>3.6</v>
          </cell>
          <cell r="F48">
            <v>-0.19500000000000001</v>
          </cell>
          <cell r="G48">
            <v>0.01</v>
          </cell>
          <cell r="H48">
            <v>-0.35</v>
          </cell>
          <cell r="I48">
            <v>-0.43</v>
          </cell>
          <cell r="J48">
            <v>0.49</v>
          </cell>
          <cell r="K48">
            <v>0.12</v>
          </cell>
          <cell r="L48">
            <v>0.39</v>
          </cell>
          <cell r="M48">
            <v>5.0000000000000001E-3</v>
          </cell>
          <cell r="N48">
            <v>5.9148948799339997E-2</v>
          </cell>
          <cell r="O48">
            <v>-0.25</v>
          </cell>
          <cell r="P48">
            <v>-0.14000000000000001</v>
          </cell>
          <cell r="Q48">
            <v>-0.12</v>
          </cell>
          <cell r="R48">
            <v>0.02</v>
          </cell>
        </row>
        <row r="49">
          <cell r="D49">
            <v>38139</v>
          </cell>
          <cell r="E49">
            <v>3.62</v>
          </cell>
          <cell r="F49">
            <v>-0.19500000000000001</v>
          </cell>
          <cell r="G49">
            <v>0.01</v>
          </cell>
          <cell r="H49">
            <v>-0.35</v>
          </cell>
          <cell r="I49">
            <v>-0.43</v>
          </cell>
          <cell r="J49">
            <v>0.49</v>
          </cell>
          <cell r="K49">
            <v>0.12</v>
          </cell>
          <cell r="L49">
            <v>0.39</v>
          </cell>
          <cell r="M49">
            <v>5.0000000000000001E-3</v>
          </cell>
          <cell r="N49">
            <v>5.9167414239278002E-2</v>
          </cell>
          <cell r="O49">
            <v>-0.25</v>
          </cell>
          <cell r="P49">
            <v>-0.14000000000000001</v>
          </cell>
          <cell r="Q49">
            <v>-0.12</v>
          </cell>
          <cell r="R49">
            <v>0.02</v>
          </cell>
        </row>
        <row r="50">
          <cell r="D50">
            <v>38169</v>
          </cell>
          <cell r="E50">
            <v>3.6349999999999998</v>
          </cell>
          <cell r="F50">
            <v>-0.19500000000000001</v>
          </cell>
          <cell r="G50">
            <v>0.01</v>
          </cell>
          <cell r="H50">
            <v>-0.35</v>
          </cell>
          <cell r="I50">
            <v>-0.43</v>
          </cell>
          <cell r="J50">
            <v>0.49</v>
          </cell>
          <cell r="K50">
            <v>0.12</v>
          </cell>
          <cell r="L50">
            <v>0.39</v>
          </cell>
          <cell r="M50">
            <v>5.0000000000000001E-3</v>
          </cell>
          <cell r="N50">
            <v>5.9187320724420997E-2</v>
          </cell>
          <cell r="O50">
            <v>-0.25</v>
          </cell>
          <cell r="P50">
            <v>-0.14000000000000001</v>
          </cell>
          <cell r="Q50">
            <v>-0.12</v>
          </cell>
          <cell r="R50">
            <v>0.02</v>
          </cell>
        </row>
        <row r="51">
          <cell r="D51">
            <v>38200</v>
          </cell>
          <cell r="E51">
            <v>3.645</v>
          </cell>
          <cell r="F51">
            <v>-0.19500000000000001</v>
          </cell>
          <cell r="G51">
            <v>0.01</v>
          </cell>
          <cell r="H51">
            <v>-0.35</v>
          </cell>
          <cell r="I51">
            <v>-0.43</v>
          </cell>
          <cell r="J51">
            <v>0.49</v>
          </cell>
          <cell r="K51">
            <v>0.12</v>
          </cell>
          <cell r="L51">
            <v>0.39</v>
          </cell>
          <cell r="M51">
            <v>5.0000000000000001E-3</v>
          </cell>
          <cell r="N51">
            <v>5.9210129155286999E-2</v>
          </cell>
          <cell r="O51">
            <v>-0.25</v>
          </cell>
          <cell r="P51">
            <v>-0.14000000000000001</v>
          </cell>
          <cell r="Q51">
            <v>-0.12</v>
          </cell>
          <cell r="R51">
            <v>0.02</v>
          </cell>
        </row>
        <row r="52">
          <cell r="D52">
            <v>38231</v>
          </cell>
          <cell r="E52">
            <v>3.6619999999999999</v>
          </cell>
          <cell r="F52">
            <v>-0.19500000000000001</v>
          </cell>
          <cell r="G52">
            <v>0.01</v>
          </cell>
          <cell r="H52">
            <v>-0.35</v>
          </cell>
          <cell r="I52">
            <v>-0.43</v>
          </cell>
          <cell r="J52">
            <v>0.49</v>
          </cell>
          <cell r="K52">
            <v>0.12</v>
          </cell>
          <cell r="L52">
            <v>0.39</v>
          </cell>
          <cell r="M52">
            <v>5.0000000000000001E-3</v>
          </cell>
          <cell r="N52">
            <v>5.9232937586326001E-2</v>
          </cell>
          <cell r="O52">
            <v>-0.25</v>
          </cell>
          <cell r="P52">
            <v>-0.14000000000000001</v>
          </cell>
          <cell r="Q52">
            <v>-0.12</v>
          </cell>
          <cell r="R52">
            <v>0.02</v>
          </cell>
        </row>
        <row r="53">
          <cell r="D53">
            <v>38261</v>
          </cell>
          <cell r="E53">
            <v>3.6720000000000002</v>
          </cell>
          <cell r="F53">
            <v>-0.19500000000000001</v>
          </cell>
          <cell r="G53">
            <v>0.01</v>
          </cell>
          <cell r="H53">
            <v>-0.35</v>
          </cell>
          <cell r="I53">
            <v>-0.43</v>
          </cell>
          <cell r="J53">
            <v>0.49</v>
          </cell>
          <cell r="K53">
            <v>0.12</v>
          </cell>
          <cell r="L53">
            <v>0.39</v>
          </cell>
          <cell r="M53">
            <v>5.0000000000000001E-3</v>
          </cell>
          <cell r="N53">
            <v>5.9256392777622E-2</v>
          </cell>
          <cell r="O53">
            <v>-0.25</v>
          </cell>
          <cell r="P53">
            <v>-0.14000000000000001</v>
          </cell>
          <cell r="Q53">
            <v>-0.12</v>
          </cell>
          <cell r="R53">
            <v>0.02</v>
          </cell>
        </row>
        <row r="54">
          <cell r="D54">
            <v>38292</v>
          </cell>
          <cell r="E54">
            <v>3.8170000000000002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-0.44</v>
          </cell>
          <cell r="J54">
            <v>0.34</v>
          </cell>
          <cell r="K54">
            <v>0.28999999999999998</v>
          </cell>
          <cell r="L54">
            <v>0.24</v>
          </cell>
          <cell r="M54">
            <v>5.0000000000000001E-3</v>
          </cell>
          <cell r="N54">
            <v>5.9281960346870999E-2</v>
          </cell>
          <cell r="O54">
            <v>0</v>
          </cell>
          <cell r="P54">
            <v>-0.15</v>
          </cell>
          <cell r="Q54">
            <v>-0.13</v>
          </cell>
          <cell r="R54">
            <v>0.02</v>
          </cell>
        </row>
        <row r="55">
          <cell r="D55">
            <v>38322</v>
          </cell>
          <cell r="E55">
            <v>3.952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-0.44</v>
          </cell>
          <cell r="J55">
            <v>0.34</v>
          </cell>
          <cell r="K55">
            <v>0.28999999999999998</v>
          </cell>
          <cell r="L55">
            <v>0.24</v>
          </cell>
          <cell r="M55">
            <v>5.0000000000000001E-3</v>
          </cell>
          <cell r="N55">
            <v>5.9306703156026999E-2</v>
          </cell>
          <cell r="O55">
            <v>0.06</v>
          </cell>
          <cell r="P55">
            <v>-0.1525</v>
          </cell>
          <cell r="Q55">
            <v>-0.13250000000000001</v>
          </cell>
          <cell r="R55">
            <v>0.02</v>
          </cell>
        </row>
        <row r="56">
          <cell r="D56">
            <v>38353</v>
          </cell>
          <cell r="E56">
            <v>4.0750000000000002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-0.44</v>
          </cell>
          <cell r="J56">
            <v>0.34</v>
          </cell>
          <cell r="K56">
            <v>0.28999999999999998</v>
          </cell>
          <cell r="L56">
            <v>0.24</v>
          </cell>
          <cell r="M56">
            <v>5.0000000000000001E-3</v>
          </cell>
          <cell r="N56">
            <v>5.9340072552091998E-2</v>
          </cell>
          <cell r="O56">
            <v>0.13</v>
          </cell>
          <cell r="P56">
            <v>-0.155</v>
          </cell>
          <cell r="Q56">
            <v>-0.13500000000000001</v>
          </cell>
          <cell r="R56">
            <v>0.02</v>
          </cell>
        </row>
        <row r="57">
          <cell r="D57">
            <v>38384</v>
          </cell>
          <cell r="E57">
            <v>3.96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-0.44</v>
          </cell>
          <cell r="J57">
            <v>0.34</v>
          </cell>
          <cell r="K57">
            <v>0.28999999999999998</v>
          </cell>
          <cell r="L57">
            <v>0.24</v>
          </cell>
          <cell r="M57">
            <v>5.0000000000000001E-3</v>
          </cell>
          <cell r="N57">
            <v>5.9379866982112998E-2</v>
          </cell>
          <cell r="O57">
            <v>0</v>
          </cell>
          <cell r="P57">
            <v>-0.14749999999999999</v>
          </cell>
          <cell r="Q57">
            <v>-0.1275</v>
          </cell>
          <cell r="R57">
            <v>0.02</v>
          </cell>
        </row>
        <row r="58">
          <cell r="D58">
            <v>38412</v>
          </cell>
          <cell r="E58">
            <v>3.82</v>
          </cell>
          <cell r="F58">
            <v>-0.19</v>
          </cell>
          <cell r="G58">
            <v>0.01</v>
          </cell>
          <cell r="H58">
            <v>-0.28999999999999998</v>
          </cell>
          <cell r="I58">
            <v>-0.44</v>
          </cell>
          <cell r="J58">
            <v>0.34</v>
          </cell>
          <cell r="K58">
            <v>0.28999999999999998</v>
          </cell>
          <cell r="L58">
            <v>0.24</v>
          </cell>
          <cell r="M58">
            <v>5.0000000000000001E-3</v>
          </cell>
          <cell r="N58">
            <v>5.9415810338712002E-2</v>
          </cell>
          <cell r="O58">
            <v>-0.18</v>
          </cell>
          <cell r="P58">
            <v>-0.14499999999999999</v>
          </cell>
          <cell r="Q58">
            <v>-0.125</v>
          </cell>
          <cell r="R58">
            <v>0.02</v>
          </cell>
        </row>
        <row r="59">
          <cell r="D59">
            <v>38443</v>
          </cell>
          <cell r="E59">
            <v>3.6349999999999998</v>
          </cell>
          <cell r="F59">
            <v>-0.19</v>
          </cell>
          <cell r="G59">
            <v>0.01</v>
          </cell>
          <cell r="H59">
            <v>-0.35499999999999998</v>
          </cell>
          <cell r="I59">
            <v>-0.53</v>
          </cell>
          <cell r="J59">
            <v>0.34</v>
          </cell>
          <cell r="K59">
            <v>0.12</v>
          </cell>
          <cell r="L59">
            <v>0.24</v>
          </cell>
          <cell r="M59">
            <v>5.0000000000000001E-3</v>
          </cell>
          <cell r="N59">
            <v>5.9426614340846999E-2</v>
          </cell>
          <cell r="O59">
            <v>-0.28999999999999998</v>
          </cell>
          <cell r="P59">
            <v>-0.15</v>
          </cell>
          <cell r="Q59">
            <v>-0.13</v>
          </cell>
          <cell r="R59">
            <v>0.02</v>
          </cell>
        </row>
        <row r="60">
          <cell r="D60">
            <v>38473</v>
          </cell>
          <cell r="E60">
            <v>3.59</v>
          </cell>
          <cell r="F60">
            <v>-0.19</v>
          </cell>
          <cell r="G60">
            <v>0.01</v>
          </cell>
          <cell r="H60">
            <v>-0.35499999999999998</v>
          </cell>
          <cell r="I60">
            <v>-0.53</v>
          </cell>
          <cell r="J60">
            <v>0.34</v>
          </cell>
          <cell r="K60">
            <v>0.12</v>
          </cell>
          <cell r="L60">
            <v>0.24</v>
          </cell>
          <cell r="M60">
            <v>5.0000000000000001E-3</v>
          </cell>
          <cell r="N60">
            <v>5.9413965500313998E-2</v>
          </cell>
          <cell r="O60">
            <v>-0.28999999999999998</v>
          </cell>
          <cell r="P60">
            <v>-0.15</v>
          </cell>
          <cell r="Q60">
            <v>-0.13</v>
          </cell>
          <cell r="R60">
            <v>0.02</v>
          </cell>
        </row>
        <row r="61">
          <cell r="D61">
            <v>38504</v>
          </cell>
          <cell r="E61">
            <v>3.61</v>
          </cell>
          <cell r="F61">
            <v>-0.19</v>
          </cell>
          <cell r="G61">
            <v>0.01</v>
          </cell>
          <cell r="H61">
            <v>-0.35499999999999998</v>
          </cell>
          <cell r="I61">
            <v>-0.53</v>
          </cell>
          <cell r="J61">
            <v>0.34</v>
          </cell>
          <cell r="K61">
            <v>0.12</v>
          </cell>
          <cell r="L61">
            <v>0.24</v>
          </cell>
          <cell r="M61">
            <v>5.0000000000000001E-3</v>
          </cell>
          <cell r="N61">
            <v>5.9400895031819001E-2</v>
          </cell>
          <cell r="O61">
            <v>-0.28999999999999998</v>
          </cell>
          <cell r="P61">
            <v>-0.15</v>
          </cell>
          <cell r="Q61">
            <v>-0.13</v>
          </cell>
          <cell r="R61">
            <v>0.02</v>
          </cell>
        </row>
        <row r="62">
          <cell r="D62">
            <v>38534</v>
          </cell>
          <cell r="E62">
            <v>3.625</v>
          </cell>
          <cell r="F62">
            <v>-0.19</v>
          </cell>
          <cell r="G62">
            <v>0.01</v>
          </cell>
          <cell r="H62">
            <v>-0.35499999999999998</v>
          </cell>
          <cell r="I62">
            <v>-0.53</v>
          </cell>
          <cell r="J62">
            <v>0.34</v>
          </cell>
          <cell r="K62">
            <v>0.12</v>
          </cell>
          <cell r="L62">
            <v>0.24</v>
          </cell>
          <cell r="M62">
            <v>5.0000000000000001E-3</v>
          </cell>
          <cell r="N62">
            <v>5.9388246191393997E-2</v>
          </cell>
          <cell r="O62">
            <v>-0.28999999999999998</v>
          </cell>
          <cell r="P62">
            <v>-0.15</v>
          </cell>
          <cell r="Q62">
            <v>-0.13</v>
          </cell>
          <cell r="R62">
            <v>0.02</v>
          </cell>
        </row>
        <row r="63">
          <cell r="D63">
            <v>38565</v>
          </cell>
          <cell r="E63">
            <v>3.6349999999999998</v>
          </cell>
          <cell r="F63">
            <v>-0.19</v>
          </cell>
          <cell r="G63">
            <v>0.01</v>
          </cell>
          <cell r="H63">
            <v>-0.35499999999999998</v>
          </cell>
          <cell r="I63">
            <v>-0.53</v>
          </cell>
          <cell r="J63">
            <v>0.34</v>
          </cell>
          <cell r="K63">
            <v>0.12</v>
          </cell>
          <cell r="L63">
            <v>0.24</v>
          </cell>
          <cell r="M63">
            <v>5.0000000000000001E-3</v>
          </cell>
          <cell r="N63">
            <v>5.9375175723011001E-2</v>
          </cell>
          <cell r="O63">
            <v>-0.28999999999999998</v>
          </cell>
          <cell r="P63">
            <v>-0.15</v>
          </cell>
          <cell r="Q63">
            <v>-0.13</v>
          </cell>
          <cell r="R63">
            <v>0.02</v>
          </cell>
        </row>
        <row r="64">
          <cell r="D64">
            <v>38596</v>
          </cell>
          <cell r="E64">
            <v>3.6520000000000001</v>
          </cell>
          <cell r="F64">
            <v>-0.19</v>
          </cell>
          <cell r="G64">
            <v>0.01</v>
          </cell>
          <cell r="H64">
            <v>-0.35499999999999998</v>
          </cell>
          <cell r="I64">
            <v>-0.53</v>
          </cell>
          <cell r="J64">
            <v>0.34</v>
          </cell>
          <cell r="K64">
            <v>0.12</v>
          </cell>
          <cell r="L64">
            <v>0.24</v>
          </cell>
          <cell r="M64">
            <v>5.0000000000000001E-3</v>
          </cell>
          <cell r="N64">
            <v>5.9362105254684001E-2</v>
          </cell>
          <cell r="O64">
            <v>-0.28999999999999998</v>
          </cell>
          <cell r="P64">
            <v>-0.15</v>
          </cell>
          <cell r="Q64">
            <v>-0.13</v>
          </cell>
          <cell r="R64">
            <v>0.02</v>
          </cell>
        </row>
        <row r="65">
          <cell r="D65">
            <v>38626</v>
          </cell>
          <cell r="E65">
            <v>3.6619999999999999</v>
          </cell>
          <cell r="F65">
            <v>-0.19</v>
          </cell>
          <cell r="G65">
            <v>0.01</v>
          </cell>
          <cell r="H65">
            <v>-0.35499999999999998</v>
          </cell>
          <cell r="I65">
            <v>-0.53</v>
          </cell>
          <cell r="J65">
            <v>0.34</v>
          </cell>
          <cell r="K65">
            <v>0.12</v>
          </cell>
          <cell r="L65">
            <v>0.24</v>
          </cell>
          <cell r="M65">
            <v>5.0000000000000001E-3</v>
          </cell>
          <cell r="N65">
            <v>5.9349456414421999E-2</v>
          </cell>
          <cell r="O65">
            <v>-0.28999999999999998</v>
          </cell>
          <cell r="P65">
            <v>-0.15</v>
          </cell>
          <cell r="Q65">
            <v>-0.13</v>
          </cell>
          <cell r="R65">
            <v>0.02</v>
          </cell>
        </row>
        <row r="66">
          <cell r="D66">
            <v>38657</v>
          </cell>
          <cell r="E66">
            <v>3.8069999999999999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-0.49</v>
          </cell>
          <cell r="J66">
            <v>0.3</v>
          </cell>
          <cell r="K66">
            <v>0.28999999999999998</v>
          </cell>
          <cell r="L66">
            <v>0.2</v>
          </cell>
          <cell r="M66">
            <v>5.0000000000000001E-3</v>
          </cell>
          <cell r="N66">
            <v>5.9336385946207E-2</v>
          </cell>
          <cell r="O66">
            <v>0</v>
          </cell>
          <cell r="P66">
            <v>-0.15</v>
          </cell>
          <cell r="Q66">
            <v>-0.13</v>
          </cell>
          <cell r="R66">
            <v>0.02</v>
          </cell>
        </row>
        <row r="67">
          <cell r="D67">
            <v>38687</v>
          </cell>
          <cell r="E67">
            <v>3.9420000000000002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-0.49</v>
          </cell>
          <cell r="J67">
            <v>0.3</v>
          </cell>
          <cell r="K67">
            <v>0.28999999999999998</v>
          </cell>
          <cell r="L67">
            <v>0.2</v>
          </cell>
          <cell r="M67">
            <v>5.0000000000000001E-3</v>
          </cell>
          <cell r="N67">
            <v>5.9323737106054E-2</v>
          </cell>
          <cell r="O67">
            <v>0.06</v>
          </cell>
          <cell r="P67">
            <v>-0.1525</v>
          </cell>
          <cell r="Q67">
            <v>-0.13250000000000001</v>
          </cell>
          <cell r="R67">
            <v>0.02</v>
          </cell>
        </row>
        <row r="68">
          <cell r="D68">
            <v>38718</v>
          </cell>
          <cell r="E68">
            <v>4.085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-0.49</v>
          </cell>
          <cell r="J68">
            <v>0.3</v>
          </cell>
          <cell r="K68">
            <v>0.28999999999999998</v>
          </cell>
          <cell r="L68">
            <v>0.2</v>
          </cell>
          <cell r="M68">
            <v>5.0000000000000001E-3</v>
          </cell>
          <cell r="N68">
            <v>5.9322677711161002E-2</v>
          </cell>
          <cell r="O68">
            <v>0.13</v>
          </cell>
          <cell r="P68">
            <v>-0.155</v>
          </cell>
          <cell r="Q68">
            <v>-0.13500000000000001</v>
          </cell>
          <cell r="R68">
            <v>0.02</v>
          </cell>
        </row>
        <row r="69">
          <cell r="D69">
            <v>38749</v>
          </cell>
          <cell r="E69">
            <v>3.97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-0.49</v>
          </cell>
          <cell r="J69">
            <v>0.3</v>
          </cell>
          <cell r="K69">
            <v>0.28999999999999998</v>
          </cell>
          <cell r="L69">
            <v>0.2</v>
          </cell>
          <cell r="M69">
            <v>5.0000000000000001E-3</v>
          </cell>
          <cell r="N69">
            <v>5.9346841570159001E-2</v>
          </cell>
          <cell r="O69">
            <v>0</v>
          </cell>
          <cell r="P69">
            <v>-0.14749999999999999</v>
          </cell>
          <cell r="Q69">
            <v>-0.1275</v>
          </cell>
          <cell r="R69">
            <v>0.02</v>
          </cell>
        </row>
        <row r="70">
          <cell r="D70">
            <v>38777</v>
          </cell>
          <cell r="E70">
            <v>3.83</v>
          </cell>
          <cell r="F70">
            <v>-0.19</v>
          </cell>
          <cell r="G70">
            <v>0.01</v>
          </cell>
          <cell r="H70">
            <v>-0.28999999999999998</v>
          </cell>
          <cell r="I70">
            <v>-0.49</v>
          </cell>
          <cell r="J70">
            <v>0.3</v>
          </cell>
          <cell r="K70">
            <v>0.28999999999999998</v>
          </cell>
          <cell r="L70">
            <v>0.2</v>
          </cell>
          <cell r="M70">
            <v>5.0000000000000001E-3</v>
          </cell>
          <cell r="N70">
            <v>5.9368666991355998E-2</v>
          </cell>
          <cell r="O70">
            <v>-0.18</v>
          </cell>
          <cell r="P70">
            <v>-0.14499999999999999</v>
          </cell>
          <cell r="Q70">
            <v>-0.125</v>
          </cell>
          <cell r="R70">
            <v>0.02</v>
          </cell>
        </row>
        <row r="71">
          <cell r="D71">
            <v>38808</v>
          </cell>
          <cell r="E71">
            <v>3.645</v>
          </cell>
          <cell r="F71">
            <v>-0.19</v>
          </cell>
          <cell r="G71">
            <v>0.01</v>
          </cell>
          <cell r="H71">
            <v>-0.35499999999999998</v>
          </cell>
          <cell r="I71">
            <v>-0.56000000000000005</v>
          </cell>
          <cell r="J71">
            <v>0.34</v>
          </cell>
          <cell r="K71">
            <v>0.12</v>
          </cell>
          <cell r="L71">
            <v>0.24</v>
          </cell>
          <cell r="M71">
            <v>5.0000000000000001E-3</v>
          </cell>
          <cell r="N71">
            <v>5.9392830850722E-2</v>
          </cell>
          <cell r="O71">
            <v>-0.28999999999999998</v>
          </cell>
          <cell r="P71">
            <v>-0.15</v>
          </cell>
          <cell r="Q71">
            <v>-0.13</v>
          </cell>
          <cell r="R71">
            <v>0.02</v>
          </cell>
        </row>
        <row r="72">
          <cell r="D72">
            <v>38838</v>
          </cell>
          <cell r="E72">
            <v>3.6</v>
          </cell>
          <cell r="F72">
            <v>-0.19</v>
          </cell>
          <cell r="G72">
            <v>0.01</v>
          </cell>
          <cell r="H72">
            <v>-0.35499999999999998</v>
          </cell>
          <cell r="I72">
            <v>-0.56000000000000005</v>
          </cell>
          <cell r="J72">
            <v>0.34</v>
          </cell>
          <cell r="K72">
            <v>0.12</v>
          </cell>
          <cell r="L72">
            <v>0.24</v>
          </cell>
          <cell r="M72">
            <v>5.0000000000000001E-3</v>
          </cell>
          <cell r="N72">
            <v>5.9416215230938998E-2</v>
          </cell>
          <cell r="O72">
            <v>-0.28999999999999998</v>
          </cell>
          <cell r="P72">
            <v>-0.15</v>
          </cell>
          <cell r="Q72">
            <v>-0.13</v>
          </cell>
          <cell r="R72">
            <v>0.02</v>
          </cell>
        </row>
        <row r="73">
          <cell r="D73">
            <v>38869</v>
          </cell>
          <cell r="E73">
            <v>3.62</v>
          </cell>
          <cell r="F73">
            <v>-0.19</v>
          </cell>
          <cell r="G73">
            <v>0.01</v>
          </cell>
          <cell r="H73">
            <v>-0.35499999999999998</v>
          </cell>
          <cell r="I73">
            <v>-0.56000000000000005</v>
          </cell>
          <cell r="J73">
            <v>0.34</v>
          </cell>
          <cell r="K73">
            <v>0.12</v>
          </cell>
          <cell r="L73">
            <v>0.24</v>
          </cell>
          <cell r="M73">
            <v>5.0000000000000001E-3</v>
          </cell>
          <cell r="N73">
            <v>5.9440379090688E-2</v>
          </cell>
          <cell r="O73">
            <v>-0.28999999999999998</v>
          </cell>
          <cell r="P73">
            <v>-0.15</v>
          </cell>
          <cell r="Q73">
            <v>-0.13</v>
          </cell>
          <cell r="R73">
            <v>0.02</v>
          </cell>
        </row>
        <row r="74">
          <cell r="D74">
            <v>38899</v>
          </cell>
          <cell r="E74">
            <v>3.6349999999999998</v>
          </cell>
          <cell r="F74">
            <v>-0.19</v>
          </cell>
          <cell r="G74">
            <v>0.01</v>
          </cell>
          <cell r="H74">
            <v>-0.35499999999999998</v>
          </cell>
          <cell r="I74">
            <v>-0.56000000000000005</v>
          </cell>
          <cell r="J74">
            <v>0.34</v>
          </cell>
          <cell r="K74">
            <v>0.12</v>
          </cell>
          <cell r="L74">
            <v>0.24</v>
          </cell>
          <cell r="M74">
            <v>5.0000000000000001E-3</v>
          </cell>
          <cell r="N74">
            <v>5.9463763471275001E-2</v>
          </cell>
          <cell r="O74">
            <v>-0.28999999999999998</v>
          </cell>
          <cell r="P74">
            <v>-0.15</v>
          </cell>
          <cell r="Q74">
            <v>-0.13</v>
          </cell>
          <cell r="R74">
            <v>0.02</v>
          </cell>
        </row>
        <row r="75">
          <cell r="D75">
            <v>38930</v>
          </cell>
          <cell r="E75">
            <v>3.645</v>
          </cell>
          <cell r="F75">
            <v>-0.19</v>
          </cell>
          <cell r="G75">
            <v>0.01</v>
          </cell>
          <cell r="H75">
            <v>-0.35499999999999998</v>
          </cell>
          <cell r="I75">
            <v>-0.56000000000000005</v>
          </cell>
          <cell r="J75">
            <v>0.34</v>
          </cell>
          <cell r="K75">
            <v>0.12</v>
          </cell>
          <cell r="L75">
            <v>0.24</v>
          </cell>
          <cell r="M75">
            <v>5.0000000000000001E-3</v>
          </cell>
          <cell r="N75">
            <v>5.9487927331404997E-2</v>
          </cell>
          <cell r="O75">
            <v>-0.28999999999999998</v>
          </cell>
          <cell r="P75">
            <v>-0.15</v>
          </cell>
          <cell r="Q75">
            <v>-0.13</v>
          </cell>
          <cell r="R75">
            <v>0.02</v>
          </cell>
        </row>
        <row r="76">
          <cell r="D76">
            <v>38961</v>
          </cell>
          <cell r="E76">
            <v>3.6619999999999999</v>
          </cell>
          <cell r="F76">
            <v>-0.19</v>
          </cell>
          <cell r="G76">
            <v>0.01</v>
          </cell>
          <cell r="H76">
            <v>-0.35499999999999998</v>
          </cell>
          <cell r="I76">
            <v>-0.56000000000000005</v>
          </cell>
          <cell r="J76">
            <v>0.34</v>
          </cell>
          <cell r="K76">
            <v>0.12</v>
          </cell>
          <cell r="L76">
            <v>0.24</v>
          </cell>
          <cell r="M76">
            <v>5.0000000000000001E-3</v>
          </cell>
          <cell r="N76">
            <v>5.9512091191730003E-2</v>
          </cell>
          <cell r="O76">
            <v>-0.28999999999999998</v>
          </cell>
          <cell r="P76">
            <v>-0.15</v>
          </cell>
          <cell r="Q76">
            <v>-0.13</v>
          </cell>
          <cell r="R76">
            <v>0.02</v>
          </cell>
        </row>
        <row r="77">
          <cell r="D77">
            <v>38991</v>
          </cell>
          <cell r="E77">
            <v>3.6720000000000002</v>
          </cell>
          <cell r="F77">
            <v>-0.19</v>
          </cell>
          <cell r="G77">
            <v>0.01</v>
          </cell>
          <cell r="H77">
            <v>-0.35499999999999998</v>
          </cell>
          <cell r="I77">
            <v>-0.56000000000000005</v>
          </cell>
          <cell r="J77">
            <v>0.34</v>
          </cell>
          <cell r="K77">
            <v>0.12</v>
          </cell>
          <cell r="L77">
            <v>0.24</v>
          </cell>
          <cell r="M77">
            <v>5.0000000000000001E-3</v>
          </cell>
          <cell r="N77">
            <v>5.9535475572873003E-2</v>
          </cell>
          <cell r="O77">
            <v>-0.28999999999999998</v>
          </cell>
          <cell r="P77">
            <v>-0.15</v>
          </cell>
          <cell r="Q77">
            <v>-0.13</v>
          </cell>
          <cell r="R77">
            <v>0.02</v>
          </cell>
        </row>
        <row r="78">
          <cell r="D78">
            <v>39022</v>
          </cell>
          <cell r="E78">
            <v>3.8170000000000002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0.3</v>
          </cell>
          <cell r="K78">
            <v>0.28999999999999998</v>
          </cell>
          <cell r="L78">
            <v>0.2</v>
          </cell>
          <cell r="M78">
            <v>5.0000000000000001E-3</v>
          </cell>
          <cell r="N78">
            <v>5.9559639433580003E-2</v>
          </cell>
          <cell r="O78">
            <v>0</v>
          </cell>
          <cell r="P78">
            <v>-0.15</v>
          </cell>
          <cell r="Q78">
            <v>-0.13</v>
          </cell>
          <cell r="R78">
            <v>0.02</v>
          </cell>
        </row>
        <row r="79">
          <cell r="D79">
            <v>39052</v>
          </cell>
          <cell r="E79">
            <v>3.952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0.3</v>
          </cell>
          <cell r="K79">
            <v>0.28999999999999998</v>
          </cell>
          <cell r="L79">
            <v>0.2</v>
          </cell>
          <cell r="M79">
            <v>5.0000000000000001E-3</v>
          </cell>
          <cell r="N79">
            <v>5.9583023815093998E-2</v>
          </cell>
          <cell r="O79">
            <v>0.06</v>
          </cell>
          <cell r="P79">
            <v>-0.1525</v>
          </cell>
          <cell r="Q79">
            <v>-0.13250000000000001</v>
          </cell>
          <cell r="R79">
            <v>0.02</v>
          </cell>
        </row>
        <row r="80">
          <cell r="D80">
            <v>39083</v>
          </cell>
          <cell r="E80">
            <v>4.1100000000000003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0.3</v>
          </cell>
          <cell r="K80">
            <v>0.28999999999999998</v>
          </cell>
          <cell r="L80">
            <v>0.2</v>
          </cell>
          <cell r="M80">
            <v>5.0000000000000001E-3</v>
          </cell>
          <cell r="N80">
            <v>5.9607187676181998E-2</v>
          </cell>
          <cell r="O80">
            <v>0.13</v>
          </cell>
          <cell r="P80">
            <v>-0.155</v>
          </cell>
          <cell r="Q80">
            <v>-0.13500000000000001</v>
          </cell>
          <cell r="R80">
            <v>0</v>
          </cell>
        </row>
        <row r="81">
          <cell r="D81">
            <v>39114</v>
          </cell>
          <cell r="E81">
            <v>3.9950000000000001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0.3</v>
          </cell>
          <cell r="K81">
            <v>0.28999999999999998</v>
          </cell>
          <cell r="L81">
            <v>0.2</v>
          </cell>
          <cell r="M81">
            <v>5.0000000000000001E-3</v>
          </cell>
          <cell r="N81">
            <v>5.9631351537464003E-2</v>
          </cell>
          <cell r="O81">
            <v>0</v>
          </cell>
          <cell r="P81">
            <v>-0.14749999999999999</v>
          </cell>
          <cell r="Q81">
            <v>-0.1275</v>
          </cell>
          <cell r="R81">
            <v>0</v>
          </cell>
        </row>
        <row r="82">
          <cell r="D82">
            <v>39142</v>
          </cell>
          <cell r="E82">
            <v>3.855</v>
          </cell>
          <cell r="F82">
            <v>-0.19</v>
          </cell>
          <cell r="G82">
            <v>0.01</v>
          </cell>
          <cell r="H82">
            <v>-0.28999999999999998</v>
          </cell>
          <cell r="I82">
            <v>-0.52</v>
          </cell>
          <cell r="J82">
            <v>0.3</v>
          </cell>
          <cell r="K82">
            <v>0.28999999999999998</v>
          </cell>
          <cell r="L82">
            <v>0.2</v>
          </cell>
          <cell r="M82">
            <v>5.0000000000000001E-3</v>
          </cell>
          <cell r="N82">
            <v>5.9653176960724003E-2</v>
          </cell>
          <cell r="O82">
            <v>-0.18</v>
          </cell>
          <cell r="P82">
            <v>-0.14499999999999999</v>
          </cell>
          <cell r="Q82">
            <v>-0.125</v>
          </cell>
          <cell r="R82">
            <v>0</v>
          </cell>
        </row>
        <row r="83">
          <cell r="D83">
            <v>39173</v>
          </cell>
          <cell r="E83">
            <v>3.67</v>
          </cell>
          <cell r="F83">
            <v>-0.19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0.34</v>
          </cell>
          <cell r="K83">
            <v>0.12</v>
          </cell>
          <cell r="L83">
            <v>0.24</v>
          </cell>
          <cell r="M83">
            <v>5.0000000000000001E-3</v>
          </cell>
          <cell r="N83">
            <v>5.9677340822376003E-2</v>
          </cell>
          <cell r="O83">
            <v>-0.28999999999999998</v>
          </cell>
          <cell r="P83">
            <v>-0.15</v>
          </cell>
          <cell r="Q83">
            <v>-0.13</v>
          </cell>
          <cell r="R83">
            <v>0</v>
          </cell>
        </row>
        <row r="84">
          <cell r="D84">
            <v>39203</v>
          </cell>
          <cell r="E84">
            <v>3.625</v>
          </cell>
          <cell r="F84">
            <v>-0.19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0.34</v>
          </cell>
          <cell r="K84">
            <v>0.12</v>
          </cell>
          <cell r="L84">
            <v>0.24</v>
          </cell>
          <cell r="M84">
            <v>5.0000000000000001E-3</v>
          </cell>
          <cell r="N84">
            <v>5.9700725204804003E-2</v>
          </cell>
          <cell r="O84">
            <v>-0.28999999999999998</v>
          </cell>
          <cell r="P84">
            <v>-0.15</v>
          </cell>
          <cell r="Q84">
            <v>-0.13</v>
          </cell>
          <cell r="R84">
            <v>0</v>
          </cell>
        </row>
        <row r="85">
          <cell r="D85">
            <v>39234</v>
          </cell>
          <cell r="E85">
            <v>3.645</v>
          </cell>
          <cell r="F85">
            <v>-0.19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0.34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5.9724889066836997E-2</v>
          </cell>
          <cell r="O85">
            <v>-0.28999999999999998</v>
          </cell>
          <cell r="P85">
            <v>-0.15</v>
          </cell>
          <cell r="Q85">
            <v>-0.13</v>
          </cell>
          <cell r="R85">
            <v>0</v>
          </cell>
        </row>
        <row r="86">
          <cell r="D86">
            <v>39264</v>
          </cell>
          <cell r="E86">
            <v>3.66</v>
          </cell>
          <cell r="F86">
            <v>-0.19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0.34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5.9748273449635E-2</v>
          </cell>
          <cell r="O86">
            <v>-0.28999999999999998</v>
          </cell>
          <cell r="P86">
            <v>-0.15</v>
          </cell>
          <cell r="Q86">
            <v>-0.13</v>
          </cell>
          <cell r="R86">
            <v>0</v>
          </cell>
        </row>
        <row r="87">
          <cell r="D87">
            <v>39295</v>
          </cell>
          <cell r="E87">
            <v>3.67</v>
          </cell>
          <cell r="F87">
            <v>-0.19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0.34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5.9772437312050002E-2</v>
          </cell>
          <cell r="O87">
            <v>-0.28999999999999998</v>
          </cell>
          <cell r="P87">
            <v>-0.15</v>
          </cell>
          <cell r="Q87">
            <v>-0.13</v>
          </cell>
          <cell r="R87">
            <v>0</v>
          </cell>
        </row>
        <row r="88">
          <cell r="D88">
            <v>39326</v>
          </cell>
          <cell r="E88">
            <v>3.6869999999999998</v>
          </cell>
          <cell r="F88">
            <v>-0.19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0.34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5.9796601174659E-2</v>
          </cell>
          <cell r="O88">
            <v>-0.28999999999999998</v>
          </cell>
          <cell r="P88">
            <v>-0.15</v>
          </cell>
          <cell r="Q88">
            <v>-0.13</v>
          </cell>
          <cell r="R88">
            <v>0</v>
          </cell>
        </row>
        <row r="89">
          <cell r="D89">
            <v>39356</v>
          </cell>
          <cell r="E89">
            <v>3.6970000000000001</v>
          </cell>
          <cell r="F89">
            <v>-0.19</v>
          </cell>
          <cell r="G89">
            <v>0.01</v>
          </cell>
          <cell r="H89">
            <v>-0.35499999999999998</v>
          </cell>
          <cell r="I89">
            <v>-0.58499999999999996</v>
          </cell>
          <cell r="J89">
            <v>0.34</v>
          </cell>
          <cell r="K89">
            <v>0.12</v>
          </cell>
          <cell r="L89">
            <v>0</v>
          </cell>
          <cell r="M89">
            <v>5.0000000000000001E-3</v>
          </cell>
          <cell r="N89">
            <v>5.9819985558014002E-2</v>
          </cell>
          <cell r="O89">
            <v>-0.28999999999999998</v>
          </cell>
          <cell r="P89">
            <v>-0.15</v>
          </cell>
          <cell r="Q89">
            <v>-0.13</v>
          </cell>
          <cell r="R89">
            <v>0</v>
          </cell>
        </row>
        <row r="90">
          <cell r="D90">
            <v>39387</v>
          </cell>
          <cell r="E90">
            <v>3.8420000000000001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0.3</v>
          </cell>
          <cell r="K90">
            <v>0.28999999999999998</v>
          </cell>
          <cell r="L90">
            <v>0</v>
          </cell>
          <cell r="M90">
            <v>5.0000000000000001E-3</v>
          </cell>
          <cell r="N90">
            <v>5.9844149421005001E-2</v>
          </cell>
          <cell r="O90">
            <v>0</v>
          </cell>
          <cell r="P90">
            <v>-0.15</v>
          </cell>
          <cell r="Q90">
            <v>-0.13</v>
          </cell>
          <cell r="R90">
            <v>0</v>
          </cell>
        </row>
        <row r="91">
          <cell r="D91">
            <v>39417</v>
          </cell>
          <cell r="E91">
            <v>3.9769999999999999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0.3</v>
          </cell>
          <cell r="K91">
            <v>0.28999999999999998</v>
          </cell>
          <cell r="L91">
            <v>0</v>
          </cell>
          <cell r="M91">
            <v>5.0000000000000001E-3</v>
          </cell>
          <cell r="N91">
            <v>5.9867533804728999E-2</v>
          </cell>
          <cell r="O91">
            <v>0.06</v>
          </cell>
          <cell r="P91">
            <v>-0.1525</v>
          </cell>
          <cell r="Q91">
            <v>-0.13250000000000001</v>
          </cell>
          <cell r="R91">
            <v>0</v>
          </cell>
        </row>
        <row r="92">
          <cell r="D92">
            <v>39448</v>
          </cell>
          <cell r="E92">
            <v>4.1500000000000004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0.3</v>
          </cell>
          <cell r="K92">
            <v>0.28999999999999998</v>
          </cell>
          <cell r="L92">
            <v>0</v>
          </cell>
          <cell r="M92">
            <v>5.0000000000000001E-3</v>
          </cell>
          <cell r="N92">
            <v>5.9890450236601001E-2</v>
          </cell>
          <cell r="O92">
            <v>0.13</v>
          </cell>
          <cell r="P92">
            <v>-0.155</v>
          </cell>
          <cell r="Q92">
            <v>-0.13500000000000001</v>
          </cell>
          <cell r="R92">
            <v>0</v>
          </cell>
        </row>
        <row r="93">
          <cell r="D93">
            <v>39479</v>
          </cell>
          <cell r="E93">
            <v>4.0350000000000001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0.3</v>
          </cell>
          <cell r="K93">
            <v>0.28999999999999998</v>
          </cell>
          <cell r="L93">
            <v>0</v>
          </cell>
          <cell r="M93">
            <v>5.0000000000000001E-3</v>
          </cell>
          <cell r="N93">
            <v>5.9909780303053002E-2</v>
          </cell>
          <cell r="O93">
            <v>0</v>
          </cell>
          <cell r="P93">
            <v>-0.14749999999999999</v>
          </cell>
          <cell r="Q93">
            <v>-0.1275</v>
          </cell>
          <cell r="R93">
            <v>0</v>
          </cell>
        </row>
        <row r="94">
          <cell r="D94">
            <v>39508</v>
          </cell>
          <cell r="E94">
            <v>3.895</v>
          </cell>
          <cell r="F94">
            <v>-0.19</v>
          </cell>
          <cell r="G94">
            <v>0.01</v>
          </cell>
          <cell r="H94">
            <v>-0.28999999999999998</v>
          </cell>
          <cell r="I94">
            <v>-0.52</v>
          </cell>
          <cell r="J94">
            <v>0.3</v>
          </cell>
          <cell r="K94">
            <v>0.28999999999999998</v>
          </cell>
          <cell r="L94">
            <v>0</v>
          </cell>
          <cell r="M94">
            <v>5.0000000000000001E-3</v>
          </cell>
          <cell r="N94">
            <v>5.9927863268557001E-2</v>
          </cell>
          <cell r="O94">
            <v>-0.18</v>
          </cell>
          <cell r="P94">
            <v>-0.14499999999999999</v>
          </cell>
          <cell r="Q94">
            <v>-0.125</v>
          </cell>
          <cell r="R94">
            <v>0</v>
          </cell>
        </row>
        <row r="95">
          <cell r="D95">
            <v>39539</v>
          </cell>
          <cell r="E95">
            <v>3.71</v>
          </cell>
          <cell r="F95">
            <v>-0.19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0.34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5.9947193335252003E-2</v>
          </cell>
          <cell r="O95">
            <v>-0.28999999999999998</v>
          </cell>
          <cell r="P95">
            <v>-0.15</v>
          </cell>
          <cell r="Q95">
            <v>-0.13</v>
          </cell>
          <cell r="R95">
            <v>0</v>
          </cell>
        </row>
        <row r="96">
          <cell r="D96">
            <v>39569</v>
          </cell>
          <cell r="E96">
            <v>3.665</v>
          </cell>
          <cell r="F96">
            <v>-0.19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0.34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5.9965899851524999E-2</v>
          </cell>
          <cell r="O96">
            <v>-0.28999999999999998</v>
          </cell>
          <cell r="P96">
            <v>-0.15</v>
          </cell>
          <cell r="Q96">
            <v>-0.13</v>
          </cell>
          <cell r="R96">
            <v>0</v>
          </cell>
        </row>
        <row r="97">
          <cell r="D97">
            <v>39600</v>
          </cell>
          <cell r="E97">
            <v>3.6850000000000001</v>
          </cell>
          <cell r="F97">
            <v>-0.19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0.34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5.9985229918463001E-2</v>
          </cell>
          <cell r="O97">
            <v>-0.28999999999999998</v>
          </cell>
          <cell r="P97">
            <v>-0.15</v>
          </cell>
          <cell r="Q97">
            <v>-0.13</v>
          </cell>
          <cell r="R97">
            <v>0</v>
          </cell>
        </row>
        <row r="98">
          <cell r="D98">
            <v>39630</v>
          </cell>
          <cell r="E98">
            <v>3.7</v>
          </cell>
          <cell r="F98">
            <v>-0.19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0.34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6.0003936434971997E-2</v>
          </cell>
          <cell r="O98">
            <v>-0.28999999999999998</v>
          </cell>
          <cell r="P98">
            <v>-0.15</v>
          </cell>
          <cell r="Q98">
            <v>-0.13</v>
          </cell>
          <cell r="R98">
            <v>0</v>
          </cell>
        </row>
        <row r="99">
          <cell r="D99">
            <v>39661</v>
          </cell>
          <cell r="E99">
            <v>3.71</v>
          </cell>
          <cell r="F99">
            <v>-0.19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0.34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6.0023266502153998E-2</v>
          </cell>
          <cell r="O99">
            <v>-0.28999999999999998</v>
          </cell>
          <cell r="P99">
            <v>-0.15</v>
          </cell>
          <cell r="Q99">
            <v>-0.13</v>
          </cell>
          <cell r="R99">
            <v>0</v>
          </cell>
        </row>
        <row r="100">
          <cell r="D100">
            <v>39692</v>
          </cell>
          <cell r="E100">
            <v>3.7269999999999999</v>
          </cell>
          <cell r="F100">
            <v>-0.19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0.34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6.0042596569461003E-2</v>
          </cell>
          <cell r="O100">
            <v>-0.28999999999999998</v>
          </cell>
          <cell r="P100">
            <v>-0.15</v>
          </cell>
          <cell r="Q100">
            <v>-0.13</v>
          </cell>
          <cell r="R100">
            <v>0</v>
          </cell>
        </row>
        <row r="101">
          <cell r="D101">
            <v>39722</v>
          </cell>
          <cell r="E101">
            <v>3.7370000000000001</v>
          </cell>
          <cell r="F101">
            <v>-0.19</v>
          </cell>
          <cell r="G101">
            <v>0.01</v>
          </cell>
          <cell r="H101">
            <v>-0.35499999999999998</v>
          </cell>
          <cell r="I101">
            <v>-0.59499999999999997</v>
          </cell>
          <cell r="J101">
            <v>0.34</v>
          </cell>
          <cell r="K101">
            <v>0.12</v>
          </cell>
          <cell r="L101">
            <v>0</v>
          </cell>
          <cell r="M101">
            <v>5.0000000000000001E-3</v>
          </cell>
          <cell r="N101">
            <v>6.0061303086326998E-2</v>
          </cell>
          <cell r="O101">
            <v>-0.28999999999999998</v>
          </cell>
          <cell r="P101">
            <v>-0.15</v>
          </cell>
          <cell r="Q101">
            <v>-0.13</v>
          </cell>
          <cell r="R101">
            <v>0</v>
          </cell>
        </row>
        <row r="102">
          <cell r="D102">
            <v>39753</v>
          </cell>
          <cell r="E102">
            <v>3.8820000000000001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0.3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6.0080633153877003E-2</v>
          </cell>
          <cell r="O102">
            <v>0</v>
          </cell>
          <cell r="P102">
            <v>-0.15</v>
          </cell>
          <cell r="Q102">
            <v>-0.13</v>
          </cell>
          <cell r="R102">
            <v>0</v>
          </cell>
        </row>
        <row r="103">
          <cell r="D103">
            <v>39783</v>
          </cell>
          <cell r="E103">
            <v>4.0170000000000003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0.3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6.0099339670980002E-2</v>
          </cell>
          <cell r="O103">
            <v>0.06</v>
          </cell>
          <cell r="P103">
            <v>-0.1525</v>
          </cell>
          <cell r="Q103">
            <v>-0.13250000000000001</v>
          </cell>
          <cell r="R103">
            <v>0</v>
          </cell>
        </row>
        <row r="104">
          <cell r="D104">
            <v>39814</v>
          </cell>
          <cell r="E104">
            <v>4.2050000000000001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0.3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6.0118669738774999E-2</v>
          </cell>
          <cell r="O104">
            <v>0.13</v>
          </cell>
          <cell r="P104">
            <v>-0.155</v>
          </cell>
          <cell r="Q104">
            <v>-0.13500000000000001</v>
          </cell>
          <cell r="R104">
            <v>0</v>
          </cell>
        </row>
        <row r="105">
          <cell r="D105">
            <v>39845</v>
          </cell>
          <cell r="E105">
            <v>4.09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0.3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6.0137999806694001E-2</v>
          </cell>
          <cell r="O105">
            <v>0</v>
          </cell>
          <cell r="P105">
            <v>-0.14749999999999999</v>
          </cell>
          <cell r="Q105">
            <v>-0.1275</v>
          </cell>
          <cell r="R105">
            <v>0</v>
          </cell>
        </row>
        <row r="106">
          <cell r="D106">
            <v>39873</v>
          </cell>
          <cell r="E106">
            <v>3.95</v>
          </cell>
          <cell r="F106">
            <v>-0.19</v>
          </cell>
          <cell r="G106">
            <v>0.01</v>
          </cell>
          <cell r="H106">
            <v>-0.28999999999999998</v>
          </cell>
          <cell r="I106">
            <v>-0.5</v>
          </cell>
          <cell r="J106">
            <v>0.3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6.0155459222985999E-2</v>
          </cell>
          <cell r="O106">
            <v>-0.18</v>
          </cell>
          <cell r="P106">
            <v>-0.14499999999999999</v>
          </cell>
          <cell r="Q106">
            <v>-0.125</v>
          </cell>
          <cell r="R106">
            <v>0</v>
          </cell>
        </row>
        <row r="107">
          <cell r="D107">
            <v>39904</v>
          </cell>
          <cell r="E107">
            <v>3.7650000000000001</v>
          </cell>
          <cell r="F107">
            <v>-0.19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0.34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6.0174789291141E-2</v>
          </cell>
          <cell r="O107">
            <v>-0.28999999999999998</v>
          </cell>
          <cell r="P107">
            <v>-0.15</v>
          </cell>
          <cell r="Q107">
            <v>-0.13</v>
          </cell>
          <cell r="R107">
            <v>0</v>
          </cell>
        </row>
        <row r="108">
          <cell r="D108">
            <v>39934</v>
          </cell>
          <cell r="E108">
            <v>3.72</v>
          </cell>
          <cell r="F108">
            <v>-0.19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0.34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6.0193495808829003E-2</v>
          </cell>
          <cell r="O108">
            <v>-0.28999999999999998</v>
          </cell>
          <cell r="P108">
            <v>-0.15</v>
          </cell>
          <cell r="Q108">
            <v>-0.13</v>
          </cell>
          <cell r="R108">
            <v>0</v>
          </cell>
        </row>
        <row r="109">
          <cell r="D109">
            <v>39965</v>
          </cell>
          <cell r="E109">
            <v>3.74</v>
          </cell>
          <cell r="F109">
            <v>-0.19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0.34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6.0212825877229002E-2</v>
          </cell>
          <cell r="O109">
            <v>-0.28999999999999998</v>
          </cell>
          <cell r="P109">
            <v>-0.15</v>
          </cell>
          <cell r="Q109">
            <v>-0.13</v>
          </cell>
          <cell r="R109">
            <v>0</v>
          </cell>
        </row>
        <row r="110">
          <cell r="D110">
            <v>39995</v>
          </cell>
          <cell r="E110">
            <v>3.7549999999999999</v>
          </cell>
          <cell r="F110">
            <v>-0.19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0.34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6.0231532395152998E-2</v>
          </cell>
          <cell r="O110">
            <v>-0.28999999999999998</v>
          </cell>
          <cell r="P110">
            <v>-0.15</v>
          </cell>
          <cell r="Q110">
            <v>-0.13</v>
          </cell>
          <cell r="R110">
            <v>0</v>
          </cell>
        </row>
        <row r="111">
          <cell r="D111">
            <v>40026</v>
          </cell>
          <cell r="E111">
            <v>3.7650000000000001</v>
          </cell>
          <cell r="F111">
            <v>-0.19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0.34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6.0250862463797003E-2</v>
          </cell>
          <cell r="O111">
            <v>-0.28999999999999998</v>
          </cell>
          <cell r="P111">
            <v>-0.15</v>
          </cell>
          <cell r="Q111">
            <v>-0.13</v>
          </cell>
          <cell r="R111">
            <v>0</v>
          </cell>
        </row>
        <row r="112">
          <cell r="D112">
            <v>40057</v>
          </cell>
          <cell r="E112">
            <v>3.782</v>
          </cell>
          <cell r="F112">
            <v>-0.19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0.34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6.0270192532564999E-2</v>
          </cell>
          <cell r="O112">
            <v>-0.28999999999999998</v>
          </cell>
          <cell r="P112">
            <v>-0.15</v>
          </cell>
          <cell r="Q112">
            <v>-0.13</v>
          </cell>
          <cell r="R112">
            <v>0</v>
          </cell>
        </row>
        <row r="113">
          <cell r="D113">
            <v>40087</v>
          </cell>
          <cell r="E113">
            <v>3.7919999999999998</v>
          </cell>
          <cell r="F113">
            <v>-0.19</v>
          </cell>
          <cell r="G113">
            <v>0.01</v>
          </cell>
          <cell r="H113">
            <v>-0.35499999999999998</v>
          </cell>
          <cell r="I113">
            <v>-0.6</v>
          </cell>
          <cell r="J113">
            <v>0.34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6.0288899050846001E-2</v>
          </cell>
          <cell r="O113">
            <v>-0.28999999999999998</v>
          </cell>
          <cell r="P113">
            <v>-0.15</v>
          </cell>
          <cell r="Q113">
            <v>-0.13</v>
          </cell>
          <cell r="R113">
            <v>0</v>
          </cell>
        </row>
        <row r="114">
          <cell r="D114">
            <v>40118</v>
          </cell>
          <cell r="E114">
            <v>3.9369999999999998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-0.59499999999999997</v>
          </cell>
          <cell r="J114">
            <v>0.3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6.0308229119858003E-2</v>
          </cell>
          <cell r="O114">
            <v>0</v>
          </cell>
          <cell r="P114">
            <v>-0.15</v>
          </cell>
          <cell r="Q114">
            <v>-0.13</v>
          </cell>
          <cell r="R114">
            <v>0</v>
          </cell>
        </row>
        <row r="115">
          <cell r="D115">
            <v>40148</v>
          </cell>
          <cell r="E115">
            <v>4.0720000000000001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-0.59499999999999997</v>
          </cell>
          <cell r="J115">
            <v>0.3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6.0326935638374997E-2</v>
          </cell>
          <cell r="O115">
            <v>0.06</v>
          </cell>
          <cell r="P115">
            <v>-0.1525</v>
          </cell>
          <cell r="Q115">
            <v>-0.13250000000000001</v>
          </cell>
          <cell r="R115">
            <v>0</v>
          </cell>
        </row>
        <row r="116">
          <cell r="D116">
            <v>40179</v>
          </cell>
          <cell r="E116">
            <v>4.2750000000000004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-0.59499999999999997</v>
          </cell>
          <cell r="J116">
            <v>0.3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6.0346265707630999E-2</v>
          </cell>
          <cell r="O116">
            <v>0.13</v>
          </cell>
          <cell r="P116">
            <v>-0.155</v>
          </cell>
          <cell r="Q116">
            <v>-0.13500000000000001</v>
          </cell>
          <cell r="R116">
            <v>0</v>
          </cell>
        </row>
        <row r="117">
          <cell r="D117">
            <v>40210</v>
          </cell>
          <cell r="E117">
            <v>4.16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-0.59499999999999997</v>
          </cell>
          <cell r="J117">
            <v>0.3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6.0365595777011997E-2</v>
          </cell>
          <cell r="O117">
            <v>0</v>
          </cell>
          <cell r="P117">
            <v>-0.14749999999999999</v>
          </cell>
          <cell r="Q117">
            <v>-0.1275</v>
          </cell>
          <cell r="R117">
            <v>0</v>
          </cell>
        </row>
        <row r="118">
          <cell r="D118">
            <v>40238</v>
          </cell>
          <cell r="E118">
            <v>4.0199999999999996</v>
          </cell>
          <cell r="F118">
            <v>-0.19</v>
          </cell>
          <cell r="G118">
            <v>0.01</v>
          </cell>
          <cell r="H118">
            <v>-0.28999999999999998</v>
          </cell>
          <cell r="I118">
            <v>-0.59499999999999997</v>
          </cell>
          <cell r="J118">
            <v>0.3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6.0383055194624002E-2</v>
          </cell>
          <cell r="O118">
            <v>-0.18</v>
          </cell>
          <cell r="P118">
            <v>-0.14499999999999999</v>
          </cell>
          <cell r="Q118">
            <v>-0.125</v>
          </cell>
          <cell r="R118">
            <v>0</v>
          </cell>
        </row>
        <row r="119">
          <cell r="D119">
            <v>40269</v>
          </cell>
          <cell r="E119">
            <v>3.835</v>
          </cell>
          <cell r="F119">
            <v>-0.19</v>
          </cell>
          <cell r="G119">
            <v>0.01</v>
          </cell>
          <cell r="H119">
            <v>-0.35499999999999998</v>
          </cell>
          <cell r="I119">
            <v>-0.59499999999999997</v>
          </cell>
          <cell r="J119">
            <v>0.34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6.0402385264241E-2</v>
          </cell>
          <cell r="O119">
            <v>-0.28999999999999998</v>
          </cell>
          <cell r="P119">
            <v>-0.15</v>
          </cell>
          <cell r="Q119">
            <v>-0.13</v>
          </cell>
          <cell r="R119">
            <v>0</v>
          </cell>
        </row>
        <row r="120">
          <cell r="D120">
            <v>40299</v>
          </cell>
          <cell r="E120">
            <v>3.79</v>
          </cell>
          <cell r="F120">
            <v>-0.19</v>
          </cell>
          <cell r="G120">
            <v>0.01</v>
          </cell>
          <cell r="H120">
            <v>-0.35499999999999998</v>
          </cell>
          <cell r="I120">
            <v>-0.59499999999999997</v>
          </cell>
          <cell r="J120">
            <v>0.34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6.0421091783342998E-2</v>
          </cell>
          <cell r="O120">
            <v>-0.28999999999999998</v>
          </cell>
          <cell r="P120">
            <v>-0.15</v>
          </cell>
          <cell r="Q120">
            <v>-0.13</v>
          </cell>
          <cell r="R120">
            <v>0</v>
          </cell>
        </row>
        <row r="121">
          <cell r="D121">
            <v>40330</v>
          </cell>
          <cell r="E121">
            <v>3.81</v>
          </cell>
          <cell r="F121">
            <v>-0.19</v>
          </cell>
          <cell r="G121">
            <v>0.01</v>
          </cell>
          <cell r="H121">
            <v>-0.35499999999999998</v>
          </cell>
          <cell r="I121">
            <v>-0.59499999999999997</v>
          </cell>
          <cell r="J121">
            <v>0.34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6.0440421853204002E-2</v>
          </cell>
          <cell r="O121">
            <v>-0.28999999999999998</v>
          </cell>
          <cell r="P121">
            <v>-0.15</v>
          </cell>
          <cell r="Q121">
            <v>-0.13</v>
          </cell>
          <cell r="R121">
            <v>0</v>
          </cell>
        </row>
        <row r="122">
          <cell r="D122">
            <v>40360</v>
          </cell>
          <cell r="E122">
            <v>3.8250000000000002</v>
          </cell>
          <cell r="F122">
            <v>-0.19</v>
          </cell>
          <cell r="G122">
            <v>0.01</v>
          </cell>
          <cell r="H122">
            <v>-0.35499999999999998</v>
          </cell>
          <cell r="I122">
            <v>-0.59499999999999997</v>
          </cell>
          <cell r="J122">
            <v>0.34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6.0459128372542997E-2</v>
          </cell>
          <cell r="O122">
            <v>-0.28999999999999998</v>
          </cell>
          <cell r="P122">
            <v>-0.15</v>
          </cell>
          <cell r="Q122">
            <v>-0.13</v>
          </cell>
          <cell r="R122">
            <v>0</v>
          </cell>
        </row>
        <row r="123">
          <cell r="D123">
            <v>40391</v>
          </cell>
          <cell r="E123">
            <v>3.835</v>
          </cell>
          <cell r="F123">
            <v>-0.19</v>
          </cell>
          <cell r="G123">
            <v>0.01</v>
          </cell>
          <cell r="H123">
            <v>-0.35499999999999998</v>
          </cell>
          <cell r="I123">
            <v>-0.59499999999999997</v>
          </cell>
          <cell r="J123">
            <v>0.34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6.0478458442648E-2</v>
          </cell>
          <cell r="O123">
            <v>-0.28999999999999998</v>
          </cell>
          <cell r="P123">
            <v>-0.15</v>
          </cell>
          <cell r="Q123">
            <v>-0.13</v>
          </cell>
          <cell r="R123">
            <v>0</v>
          </cell>
        </row>
        <row r="124">
          <cell r="D124">
            <v>40422</v>
          </cell>
          <cell r="E124">
            <v>3.8519999999999999</v>
          </cell>
          <cell r="F124">
            <v>-0.19</v>
          </cell>
          <cell r="G124">
            <v>0.01</v>
          </cell>
          <cell r="H124">
            <v>-0.35499999999999998</v>
          </cell>
          <cell r="I124">
            <v>-0.59499999999999997</v>
          </cell>
          <cell r="J124">
            <v>0.34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6.0497788512878001E-2</v>
          </cell>
          <cell r="O124">
            <v>-0.28999999999999998</v>
          </cell>
          <cell r="P124">
            <v>-0.15</v>
          </cell>
          <cell r="Q124">
            <v>-0.13</v>
          </cell>
          <cell r="R124">
            <v>0</v>
          </cell>
        </row>
        <row r="125">
          <cell r="D125">
            <v>40452</v>
          </cell>
          <cell r="E125">
            <v>3.8620000000000001</v>
          </cell>
          <cell r="F125">
            <v>-0.19</v>
          </cell>
          <cell r="G125">
            <v>0.01</v>
          </cell>
          <cell r="H125">
            <v>-0.35499999999999998</v>
          </cell>
          <cell r="I125">
            <v>-0.59499999999999997</v>
          </cell>
          <cell r="J125">
            <v>0.34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6.0516495032573003E-2</v>
          </cell>
          <cell r="O125">
            <v>-0.28999999999999998</v>
          </cell>
          <cell r="P125">
            <v>-0.15</v>
          </cell>
          <cell r="Q125">
            <v>-0.13</v>
          </cell>
          <cell r="R125">
            <v>0</v>
          </cell>
        </row>
        <row r="126">
          <cell r="D126">
            <v>40483</v>
          </cell>
          <cell r="E126">
            <v>4.0069999999999997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0.3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6.0535825103047003E-2</v>
          </cell>
          <cell r="O126">
            <v>0</v>
          </cell>
          <cell r="P126">
            <v>-0.15</v>
          </cell>
          <cell r="Q126">
            <v>-0.13</v>
          </cell>
          <cell r="R126">
            <v>0</v>
          </cell>
        </row>
        <row r="127">
          <cell r="D127">
            <v>40513</v>
          </cell>
          <cell r="E127">
            <v>4.1420000000000003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0.3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6.0554531622977997E-2</v>
          </cell>
          <cell r="O127">
            <v>0.06</v>
          </cell>
          <cell r="P127">
            <v>-0.1525</v>
          </cell>
          <cell r="Q127">
            <v>-0.13250000000000001</v>
          </cell>
          <cell r="R127">
            <v>0</v>
          </cell>
        </row>
        <row r="128">
          <cell r="D128">
            <v>40544</v>
          </cell>
          <cell r="E128">
            <v>4.3600000000000003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0.3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6.0574631935653003E-2</v>
          </cell>
          <cell r="O128">
            <v>0.13</v>
          </cell>
          <cell r="P128">
            <v>-0.155</v>
          </cell>
          <cell r="Q128">
            <v>-0.13500000000000001</v>
          </cell>
          <cell r="R128">
            <v>0</v>
          </cell>
        </row>
        <row r="129">
          <cell r="D129">
            <v>40575</v>
          </cell>
          <cell r="E129">
            <v>4.2450000000000001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0.3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6.0596349756586003E-2</v>
          </cell>
          <cell r="O129">
            <v>0</v>
          </cell>
          <cell r="P129">
            <v>-0.14749999999999999</v>
          </cell>
          <cell r="Q129">
            <v>-0.1275</v>
          </cell>
          <cell r="R129">
            <v>0</v>
          </cell>
        </row>
        <row r="130">
          <cell r="D130">
            <v>40603</v>
          </cell>
          <cell r="E130">
            <v>4.1050000000000004</v>
          </cell>
          <cell r="F130">
            <v>-0.19</v>
          </cell>
          <cell r="G130">
            <v>0.01</v>
          </cell>
          <cell r="H130">
            <v>-0.28999999999999998</v>
          </cell>
          <cell r="I130">
            <v>-0.56999999999999995</v>
          </cell>
          <cell r="J130">
            <v>0.3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6.0615965853047002E-2</v>
          </cell>
          <cell r="O130">
            <v>-0.18</v>
          </cell>
          <cell r="P130">
            <v>-0.14499999999999999</v>
          </cell>
          <cell r="Q130">
            <v>-0.125</v>
          </cell>
          <cell r="R130">
            <v>0</v>
          </cell>
        </row>
        <row r="131">
          <cell r="D131">
            <v>40634</v>
          </cell>
          <cell r="E131">
            <v>3.92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0.34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6.0637683674277E-2</v>
          </cell>
          <cell r="O131">
            <v>-0.28999999999999998</v>
          </cell>
          <cell r="P131">
            <v>-0.15</v>
          </cell>
          <cell r="Q131">
            <v>-0.13</v>
          </cell>
          <cell r="R131">
            <v>0</v>
          </cell>
        </row>
        <row r="132">
          <cell r="D132">
            <v>40664</v>
          </cell>
          <cell r="E132">
            <v>3.875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0.34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6.0658700920777998E-2</v>
          </cell>
          <cell r="O132">
            <v>-0.28999999999999998</v>
          </cell>
          <cell r="P132">
            <v>-0.15</v>
          </cell>
          <cell r="Q132">
            <v>-0.13</v>
          </cell>
          <cell r="R132">
            <v>0</v>
          </cell>
        </row>
        <row r="133">
          <cell r="D133">
            <v>40695</v>
          </cell>
          <cell r="E133">
            <v>3.895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0.34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6.0680418742316999E-2</v>
          </cell>
          <cell r="O133">
            <v>-0.28999999999999998</v>
          </cell>
          <cell r="P133">
            <v>-0.15</v>
          </cell>
          <cell r="Q133">
            <v>-0.13</v>
          </cell>
          <cell r="R133">
            <v>0</v>
          </cell>
        </row>
        <row r="134">
          <cell r="D134">
            <v>40725</v>
          </cell>
          <cell r="E134">
            <v>3.91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0.34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6.0701435989117002E-2</v>
          </cell>
          <cell r="O134">
            <v>-0.28999999999999998</v>
          </cell>
          <cell r="P134">
            <v>-0.15</v>
          </cell>
          <cell r="Q134">
            <v>-0.13</v>
          </cell>
          <cell r="R134">
            <v>0</v>
          </cell>
        </row>
        <row r="135">
          <cell r="D135">
            <v>40756</v>
          </cell>
          <cell r="E135">
            <v>3.92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0.34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6.0723153810963E-2</v>
          </cell>
          <cell r="O135">
            <v>-0.28999999999999998</v>
          </cell>
          <cell r="P135">
            <v>-0.15</v>
          </cell>
          <cell r="Q135">
            <v>-0.13</v>
          </cell>
          <cell r="R135">
            <v>0</v>
          </cell>
        </row>
        <row r="136">
          <cell r="D136">
            <v>40787</v>
          </cell>
          <cell r="E136">
            <v>3.9369999999999998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0.34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6.0744871632966997E-2</v>
          </cell>
          <cell r="O136">
            <v>-0.28999999999999998</v>
          </cell>
          <cell r="P136">
            <v>-0.15</v>
          </cell>
          <cell r="Q136">
            <v>-0.13</v>
          </cell>
          <cell r="R136">
            <v>0</v>
          </cell>
        </row>
        <row r="137">
          <cell r="D137">
            <v>40817</v>
          </cell>
          <cell r="E137">
            <v>3.9470000000000001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0.34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6.0765888880216001E-2</v>
          </cell>
          <cell r="O137">
            <v>-0.28999999999999998</v>
          </cell>
          <cell r="P137">
            <v>-0.15</v>
          </cell>
          <cell r="Q137">
            <v>-0.13</v>
          </cell>
          <cell r="R137">
            <v>0</v>
          </cell>
        </row>
        <row r="138">
          <cell r="D138">
            <v>40848</v>
          </cell>
          <cell r="E138">
            <v>4.0919999999999996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0.3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6.0787606702529001E-2</v>
          </cell>
          <cell r="O138">
            <v>0</v>
          </cell>
          <cell r="P138">
            <v>-0.15</v>
          </cell>
          <cell r="Q138">
            <v>-0.13</v>
          </cell>
          <cell r="R138">
            <v>0</v>
          </cell>
        </row>
        <row r="139">
          <cell r="D139">
            <v>40878</v>
          </cell>
          <cell r="E139">
            <v>4.2270000000000003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0.3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6.0808623950077002E-2</v>
          </cell>
          <cell r="O139">
            <v>0.06</v>
          </cell>
          <cell r="P139">
            <v>-0.1525</v>
          </cell>
          <cell r="Q139">
            <v>-0.13250000000000001</v>
          </cell>
          <cell r="R139">
            <v>0</v>
          </cell>
        </row>
        <row r="140">
          <cell r="D140">
            <v>40909</v>
          </cell>
          <cell r="E140">
            <v>4.4550000000000001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0.3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6.0830341772697E-2</v>
          </cell>
          <cell r="O140">
            <v>0.13</v>
          </cell>
          <cell r="P140">
            <v>-0.155</v>
          </cell>
          <cell r="Q140">
            <v>-0.13500000000000001</v>
          </cell>
          <cell r="R140">
            <v>0</v>
          </cell>
        </row>
        <row r="141">
          <cell r="D141">
            <v>40940</v>
          </cell>
          <cell r="E141">
            <v>4.34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0.3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6.0852059595472997E-2</v>
          </cell>
          <cell r="O141">
            <v>0</v>
          </cell>
          <cell r="P141">
            <v>-0.14749999999999999</v>
          </cell>
          <cell r="Q141">
            <v>-0.1275</v>
          </cell>
          <cell r="R141">
            <v>0</v>
          </cell>
        </row>
        <row r="142">
          <cell r="D142">
            <v>40969</v>
          </cell>
          <cell r="E142">
            <v>4.2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0.3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6.0872376268535998E-2</v>
          </cell>
          <cell r="O142">
            <v>-0.18</v>
          </cell>
          <cell r="P142">
            <v>-0.14499999999999999</v>
          </cell>
          <cell r="Q142">
            <v>-0.125</v>
          </cell>
          <cell r="R142">
            <v>0</v>
          </cell>
        </row>
        <row r="143">
          <cell r="D143">
            <v>41000</v>
          </cell>
          <cell r="E143">
            <v>4.0149999999999997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0.34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6.0894094091616002E-2</v>
          </cell>
          <cell r="O143">
            <v>-0.28999999999999998</v>
          </cell>
          <cell r="P143">
            <v>-0.15</v>
          </cell>
          <cell r="Q143">
            <v>-0.13</v>
          </cell>
          <cell r="R143">
            <v>0</v>
          </cell>
        </row>
        <row r="144">
          <cell r="D144">
            <v>41030</v>
          </cell>
          <cell r="E144">
            <v>3.97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0.34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6.0915111339906999E-2</v>
          </cell>
          <cell r="O144">
            <v>-0.28999999999999998</v>
          </cell>
          <cell r="P144">
            <v>-0.15</v>
          </cell>
          <cell r="Q144">
            <v>-0.13</v>
          </cell>
          <cell r="R144">
            <v>0</v>
          </cell>
        </row>
        <row r="145">
          <cell r="D145">
            <v>41061</v>
          </cell>
          <cell r="E145">
            <v>3.99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0.34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6.0936829163295E-2</v>
          </cell>
          <cell r="O145">
            <v>-0.28999999999999998</v>
          </cell>
          <cell r="P145">
            <v>-0.15</v>
          </cell>
          <cell r="Q145">
            <v>-0.13</v>
          </cell>
          <cell r="R145">
            <v>0</v>
          </cell>
        </row>
        <row r="146">
          <cell r="D146">
            <v>41091</v>
          </cell>
          <cell r="E146">
            <v>4.0049999999999999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0.34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6.0957846411885001E-2</v>
          </cell>
          <cell r="O146">
            <v>-0.28999999999999998</v>
          </cell>
          <cell r="P146">
            <v>-0.15</v>
          </cell>
          <cell r="Q146">
            <v>-0.13</v>
          </cell>
          <cell r="R146">
            <v>0</v>
          </cell>
        </row>
        <row r="147">
          <cell r="D147">
            <v>41122</v>
          </cell>
          <cell r="E147">
            <v>4.0149999999999997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0.34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6.0979564235580999E-2</v>
          </cell>
          <cell r="O147">
            <v>-0.28999999999999998</v>
          </cell>
          <cell r="P147">
            <v>-0.15</v>
          </cell>
          <cell r="Q147">
            <v>-0.13</v>
          </cell>
          <cell r="R147">
            <v>0</v>
          </cell>
        </row>
        <row r="148">
          <cell r="D148">
            <v>41153</v>
          </cell>
          <cell r="E148">
            <v>4.032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0.34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6.1001282059435002E-2</v>
          </cell>
          <cell r="O148">
            <v>-0.28999999999999998</v>
          </cell>
          <cell r="P148">
            <v>-0.15</v>
          </cell>
          <cell r="Q148">
            <v>-0.13</v>
          </cell>
          <cell r="R148">
            <v>0</v>
          </cell>
        </row>
        <row r="149">
          <cell r="D149">
            <v>41183</v>
          </cell>
          <cell r="E149">
            <v>4.0419999999999998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0.34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6.1022299308473998E-2</v>
          </cell>
          <cell r="O149">
            <v>-0.28999999999999998</v>
          </cell>
          <cell r="P149">
            <v>-0.15</v>
          </cell>
          <cell r="Q149">
            <v>-0.13</v>
          </cell>
          <cell r="R149">
            <v>0</v>
          </cell>
        </row>
        <row r="150">
          <cell r="D150">
            <v>41214</v>
          </cell>
          <cell r="E150">
            <v>4.1870000000000003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0.3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6.1044017132634999E-2</v>
          </cell>
          <cell r="O150">
            <v>0</v>
          </cell>
          <cell r="P150">
            <v>-0.15</v>
          </cell>
          <cell r="Q150">
            <v>-0.13</v>
          </cell>
          <cell r="R150">
            <v>0</v>
          </cell>
        </row>
        <row r="151">
          <cell r="D151">
            <v>41244</v>
          </cell>
          <cell r="E151">
            <v>4.3220000000000001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0.3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6.1065034381972E-2</v>
          </cell>
          <cell r="O151">
            <v>0.06</v>
          </cell>
          <cell r="P151">
            <v>-0.1525</v>
          </cell>
          <cell r="Q151">
            <v>-0.13250000000000001</v>
          </cell>
          <cell r="R151">
            <v>0</v>
          </cell>
        </row>
        <row r="152">
          <cell r="D152">
            <v>41275</v>
          </cell>
          <cell r="E152">
            <v>4.5599999999999996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0.3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6.1086752206441997E-2</v>
          </cell>
          <cell r="O152">
            <v>0.13</v>
          </cell>
          <cell r="P152">
            <v>-0.155</v>
          </cell>
          <cell r="Q152">
            <v>-0.13500000000000001</v>
          </cell>
          <cell r="R152">
            <v>0</v>
          </cell>
        </row>
        <row r="153">
          <cell r="D153">
            <v>41306</v>
          </cell>
          <cell r="E153">
            <v>4.4450000000000003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0.3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6.1108470031069E-2</v>
          </cell>
          <cell r="O153">
            <v>0</v>
          </cell>
          <cell r="P153">
            <v>-0.14749999999999999</v>
          </cell>
          <cell r="Q153">
            <v>-0.1275</v>
          </cell>
          <cell r="R153">
            <v>0</v>
          </cell>
        </row>
        <row r="154">
          <cell r="D154">
            <v>41334</v>
          </cell>
          <cell r="E154">
            <v>4.3049999999999997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0.3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6.1128086130865997E-2</v>
          </cell>
          <cell r="O154">
            <v>-0.18</v>
          </cell>
          <cell r="P154">
            <v>-0.14499999999999999</v>
          </cell>
          <cell r="Q154">
            <v>-0.125</v>
          </cell>
          <cell r="R154">
            <v>0</v>
          </cell>
        </row>
        <row r="155">
          <cell r="D155">
            <v>41365</v>
          </cell>
          <cell r="E155">
            <v>4.12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0.34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6.1149803955789998E-2</v>
          </cell>
          <cell r="O155">
            <v>-0.28999999999999998</v>
          </cell>
          <cell r="P155">
            <v>-0.15</v>
          </cell>
          <cell r="Q155">
            <v>-0.13</v>
          </cell>
          <cell r="R155">
            <v>0</v>
          </cell>
        </row>
        <row r="156">
          <cell r="D156">
            <v>41395</v>
          </cell>
          <cell r="E156">
            <v>4.0750000000000002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0.34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6.1170821205865998E-2</v>
          </cell>
          <cell r="O156">
            <v>-0.28999999999999998</v>
          </cell>
          <cell r="P156">
            <v>-0.15</v>
          </cell>
          <cell r="Q156">
            <v>-0.13</v>
          </cell>
          <cell r="R156">
            <v>0</v>
          </cell>
        </row>
        <row r="157">
          <cell r="D157">
            <v>41426</v>
          </cell>
          <cell r="E157">
            <v>4.0949999999999998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0.34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6.1192539031099003E-2</v>
          </cell>
          <cell r="O157">
            <v>-0.28999999999999998</v>
          </cell>
          <cell r="P157">
            <v>-0.15</v>
          </cell>
          <cell r="Q157">
            <v>-0.13</v>
          </cell>
          <cell r="R157">
            <v>0</v>
          </cell>
        </row>
        <row r="158">
          <cell r="D158">
            <v>41456</v>
          </cell>
          <cell r="E158">
            <v>4.1100000000000003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0.34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6.1213556281473E-2</v>
          </cell>
          <cell r="O158">
            <v>-0.28999999999999998</v>
          </cell>
          <cell r="P158">
            <v>-0.15</v>
          </cell>
          <cell r="Q158">
            <v>-0.13</v>
          </cell>
          <cell r="R158">
            <v>0</v>
          </cell>
        </row>
        <row r="159">
          <cell r="D159">
            <v>41487</v>
          </cell>
          <cell r="E159">
            <v>4.12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0.34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6.1235274107013002E-2</v>
          </cell>
          <cell r="O159">
            <v>-0.28999999999999998</v>
          </cell>
          <cell r="P159">
            <v>-0.15</v>
          </cell>
          <cell r="Q159">
            <v>-0.13</v>
          </cell>
          <cell r="R159">
            <v>0</v>
          </cell>
        </row>
        <row r="160">
          <cell r="D160">
            <v>41518</v>
          </cell>
          <cell r="E160">
            <v>4.1369999999999996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0.34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6.1256991932711002E-2</v>
          </cell>
          <cell r="O160">
            <v>-0.28999999999999998</v>
          </cell>
          <cell r="P160">
            <v>-0.15</v>
          </cell>
          <cell r="Q160">
            <v>-0.13</v>
          </cell>
          <cell r="R160">
            <v>0</v>
          </cell>
        </row>
        <row r="161">
          <cell r="D161">
            <v>41548</v>
          </cell>
          <cell r="E161">
            <v>4.1470000000000002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0.34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6.1278009183535001E-2</v>
          </cell>
          <cell r="O161">
            <v>-0.28999999999999998</v>
          </cell>
          <cell r="P161">
            <v>-0.15</v>
          </cell>
          <cell r="Q161">
            <v>-0.13</v>
          </cell>
          <cell r="R161">
            <v>0</v>
          </cell>
        </row>
        <row r="162">
          <cell r="D162">
            <v>41579</v>
          </cell>
          <cell r="E162">
            <v>4.2919999999999998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6.1299727009539999E-2</v>
          </cell>
          <cell r="O162">
            <v>0</v>
          </cell>
          <cell r="P162">
            <v>-0.15</v>
          </cell>
          <cell r="Q162">
            <v>-0.13</v>
          </cell>
          <cell r="R162">
            <v>0</v>
          </cell>
        </row>
        <row r="163">
          <cell r="D163">
            <v>41609</v>
          </cell>
          <cell r="E163">
            <v>4.4269999999999996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6.1320744260663002E-2</v>
          </cell>
          <cell r="O163">
            <v>0.06</v>
          </cell>
          <cell r="P163">
            <v>-0.1525</v>
          </cell>
          <cell r="Q163">
            <v>-0.13250000000000001</v>
          </cell>
          <cell r="R163">
            <v>0</v>
          </cell>
        </row>
        <row r="164">
          <cell r="D164">
            <v>41640</v>
          </cell>
          <cell r="E164">
            <v>4.67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6.1342462086977002E-2</v>
          </cell>
          <cell r="O164">
            <v>0.13</v>
          </cell>
          <cell r="P164">
            <v>-0.155</v>
          </cell>
          <cell r="Q164">
            <v>-0.13500000000000001</v>
          </cell>
          <cell r="R164">
            <v>0</v>
          </cell>
        </row>
        <row r="165">
          <cell r="D165">
            <v>41671</v>
          </cell>
          <cell r="E165">
            <v>4.5549999999999997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6.1364179913447003E-2</v>
          </cell>
          <cell r="O165">
            <v>0</v>
          </cell>
          <cell r="P165">
            <v>-0.14749999999999999</v>
          </cell>
          <cell r="Q165">
            <v>-0.1275</v>
          </cell>
          <cell r="R165">
            <v>0</v>
          </cell>
        </row>
        <row r="166">
          <cell r="D166">
            <v>41699</v>
          </cell>
          <cell r="E166">
            <v>4.415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0.12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6.1383796014910001E-2</v>
          </cell>
          <cell r="O166">
            <v>-0.18</v>
          </cell>
          <cell r="P166">
            <v>-0.14499999999999999</v>
          </cell>
          <cell r="Q166">
            <v>-0.125</v>
          </cell>
          <cell r="R166">
            <v>0</v>
          </cell>
        </row>
        <row r="167">
          <cell r="D167">
            <v>41730</v>
          </cell>
          <cell r="E167">
            <v>4.2300000000000004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6.1405513841678E-2</v>
          </cell>
          <cell r="O167">
            <v>-0.28999999999999998</v>
          </cell>
          <cell r="P167">
            <v>-0.15</v>
          </cell>
          <cell r="Q167">
            <v>-0.13</v>
          </cell>
          <cell r="R167">
            <v>0</v>
          </cell>
        </row>
        <row r="168">
          <cell r="D168">
            <v>41760</v>
          </cell>
          <cell r="E168">
            <v>4.1849999999999996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6.1426531093539002E-2</v>
          </cell>
          <cell r="O168">
            <v>-0.28999999999999998</v>
          </cell>
          <cell r="P168">
            <v>-0.15</v>
          </cell>
          <cell r="Q168">
            <v>-0.13</v>
          </cell>
          <cell r="R168">
            <v>0</v>
          </cell>
        </row>
        <row r="169">
          <cell r="D169">
            <v>41791</v>
          </cell>
          <cell r="E169">
            <v>4.2050000000000001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6.1448248920614998E-2</v>
          </cell>
          <cell r="O169">
            <v>-0.28999999999999998</v>
          </cell>
          <cell r="P169">
            <v>-0.15</v>
          </cell>
          <cell r="Q169">
            <v>-0.13</v>
          </cell>
          <cell r="R169">
            <v>0</v>
          </cell>
        </row>
        <row r="170">
          <cell r="D170">
            <v>41821</v>
          </cell>
          <cell r="E170">
            <v>4.22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6.1469266172773998E-2</v>
          </cell>
          <cell r="O170">
            <v>-0.28999999999999998</v>
          </cell>
          <cell r="P170">
            <v>-0.15</v>
          </cell>
          <cell r="Q170">
            <v>-0.13</v>
          </cell>
          <cell r="R170">
            <v>0</v>
          </cell>
        </row>
        <row r="171">
          <cell r="D171">
            <v>41852</v>
          </cell>
          <cell r="E171">
            <v>4.2300000000000004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6.1490984000159003E-2</v>
          </cell>
          <cell r="O171">
            <v>-0.28999999999999998</v>
          </cell>
          <cell r="P171">
            <v>-0.15</v>
          </cell>
          <cell r="Q171">
            <v>-0.13</v>
          </cell>
          <cell r="R171">
            <v>0</v>
          </cell>
        </row>
        <row r="172">
          <cell r="D172">
            <v>41883</v>
          </cell>
          <cell r="E172">
            <v>4.2469999999999999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6.1512701827700002E-2</v>
          </cell>
          <cell r="O172">
            <v>-0.28999999999999998</v>
          </cell>
          <cell r="P172">
            <v>-0.15</v>
          </cell>
          <cell r="Q172">
            <v>-0.13</v>
          </cell>
          <cell r="R172">
            <v>0</v>
          </cell>
        </row>
        <row r="173">
          <cell r="D173">
            <v>41913</v>
          </cell>
          <cell r="E173">
            <v>4.2569999999999997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0.29499999999999998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6.1533719080309003E-2</v>
          </cell>
          <cell r="O173">
            <v>-0.28999999999999998</v>
          </cell>
          <cell r="P173">
            <v>-0.15</v>
          </cell>
          <cell r="Q173">
            <v>-0.13</v>
          </cell>
          <cell r="R173">
            <v>0</v>
          </cell>
        </row>
        <row r="174">
          <cell r="D174">
            <v>41944</v>
          </cell>
          <cell r="E174">
            <v>4.4020000000000001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6.1555436908157998E-2</v>
          </cell>
          <cell r="O174">
            <v>0</v>
          </cell>
          <cell r="P174">
            <v>-0.15</v>
          </cell>
          <cell r="Q174">
            <v>-0.13</v>
          </cell>
          <cell r="R174">
            <v>0</v>
          </cell>
        </row>
        <row r="175">
          <cell r="D175">
            <v>41974</v>
          </cell>
          <cell r="E175">
            <v>4.5369999999999999</v>
          </cell>
          <cell r="F175">
            <v>-0.19</v>
          </cell>
          <cell r="G175">
            <v>0.01</v>
          </cell>
          <cell r="H175">
            <v>0</v>
          </cell>
          <cell r="I175">
            <v>-0.56999999999999995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6.1576454161064997E-2</v>
          </cell>
          <cell r="O175">
            <v>0.06</v>
          </cell>
          <cell r="P175">
            <v>-0.1525</v>
          </cell>
          <cell r="Q175">
            <v>-0.13250000000000001</v>
          </cell>
          <cell r="R175">
            <v>0</v>
          </cell>
        </row>
        <row r="176">
          <cell r="D176">
            <v>42005</v>
          </cell>
          <cell r="E176">
            <v>4.7850000000000001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6.1598171989223002E-2</v>
          </cell>
          <cell r="P176">
            <v>-0.155</v>
          </cell>
          <cell r="Q176">
            <v>-0.13500000000000001</v>
          </cell>
          <cell r="R176">
            <v>0</v>
          </cell>
        </row>
        <row r="177">
          <cell r="D177">
            <v>42036</v>
          </cell>
          <cell r="E177">
            <v>4.67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6.1619889817537001E-2</v>
          </cell>
          <cell r="P177">
            <v>-0.14749999999999999</v>
          </cell>
          <cell r="Q177">
            <v>-0.1275</v>
          </cell>
          <cell r="R177">
            <v>0</v>
          </cell>
        </row>
        <row r="178">
          <cell r="D178">
            <v>42064</v>
          </cell>
          <cell r="E178">
            <v>4.53</v>
          </cell>
          <cell r="F178">
            <v>-0.19</v>
          </cell>
          <cell r="G178">
            <v>0.01</v>
          </cell>
          <cell r="H178">
            <v>0</v>
          </cell>
          <cell r="J178">
            <v>0.12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6.1639505920665E-2</v>
          </cell>
          <cell r="P178">
            <v>-0.14499999999999999</v>
          </cell>
          <cell r="Q178">
            <v>-0.125</v>
          </cell>
          <cell r="R178">
            <v>0</v>
          </cell>
        </row>
        <row r="179">
          <cell r="D179">
            <v>42095</v>
          </cell>
          <cell r="E179">
            <v>4.3449999999999998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6.1661223749277003E-2</v>
          </cell>
          <cell r="P179">
            <v>-0.15</v>
          </cell>
          <cell r="Q179">
            <v>-0.13</v>
          </cell>
          <cell r="R179">
            <v>0</v>
          </cell>
        </row>
        <row r="180">
          <cell r="D180">
            <v>42125</v>
          </cell>
          <cell r="E180">
            <v>4.3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6.1682241002922002E-2</v>
          </cell>
          <cell r="P180">
            <v>-0.15</v>
          </cell>
          <cell r="Q180">
            <v>-0.13</v>
          </cell>
          <cell r="R180">
            <v>0</v>
          </cell>
        </row>
        <row r="181">
          <cell r="D181">
            <v>42156</v>
          </cell>
          <cell r="E181">
            <v>4.32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6.1703958831842001E-2</v>
          </cell>
          <cell r="P181">
            <v>-0.15</v>
          </cell>
          <cell r="Q181">
            <v>-0.13</v>
          </cell>
          <cell r="R181">
            <v>0</v>
          </cell>
        </row>
        <row r="182">
          <cell r="D182">
            <v>42186</v>
          </cell>
          <cell r="E182">
            <v>4.335</v>
          </cell>
          <cell r="F182">
            <v>-0.19</v>
          </cell>
          <cell r="G182">
            <v>0.01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6.1724976085784998E-2</v>
          </cell>
          <cell r="P182">
            <v>-0.15</v>
          </cell>
          <cell r="Q182">
            <v>-0.13</v>
          </cell>
          <cell r="R182">
            <v>0</v>
          </cell>
        </row>
        <row r="183">
          <cell r="D183">
            <v>42217</v>
          </cell>
          <cell r="E183">
            <v>4.3449999999999998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6.1746693915014E-2</v>
          </cell>
          <cell r="P183">
            <v>-0.15</v>
          </cell>
          <cell r="Q183">
            <v>-0.13</v>
          </cell>
          <cell r="R183">
            <v>0</v>
          </cell>
        </row>
        <row r="184">
          <cell r="D184">
            <v>42248</v>
          </cell>
          <cell r="E184">
            <v>4.3620000000000001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6.1768411744400002E-2</v>
          </cell>
          <cell r="P184">
            <v>-0.15</v>
          </cell>
          <cell r="Q184">
            <v>-0.13</v>
          </cell>
          <cell r="R184">
            <v>0</v>
          </cell>
        </row>
        <row r="185">
          <cell r="D185">
            <v>42278</v>
          </cell>
          <cell r="E185">
            <v>4.3719999999999999</v>
          </cell>
          <cell r="F185">
            <v>-0.19</v>
          </cell>
          <cell r="G185">
            <v>0</v>
          </cell>
          <cell r="H185">
            <v>0</v>
          </cell>
          <cell r="J185">
            <v>0.29499999999999998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6.1789428998792001E-2</v>
          </cell>
          <cell r="P185">
            <v>-0.15</v>
          </cell>
          <cell r="Q185">
            <v>-0.13</v>
          </cell>
          <cell r="R185">
            <v>0</v>
          </cell>
        </row>
        <row r="186">
          <cell r="D186">
            <v>42309</v>
          </cell>
          <cell r="E186">
            <v>4.5170000000000003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6.1811146828485E-2</v>
          </cell>
          <cell r="P186">
            <v>-0.15</v>
          </cell>
          <cell r="Q186">
            <v>-0.13</v>
          </cell>
          <cell r="R186">
            <v>0</v>
          </cell>
        </row>
        <row r="187">
          <cell r="D187">
            <v>42339</v>
          </cell>
          <cell r="E187">
            <v>4.6520000000000001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6.1832164083177002E-2</v>
          </cell>
          <cell r="P187">
            <v>-0.1525</v>
          </cell>
          <cell r="Q187">
            <v>-0.13250000000000001</v>
          </cell>
          <cell r="R187">
            <v>0</v>
          </cell>
        </row>
        <row r="188">
          <cell r="D188">
            <v>42370</v>
          </cell>
          <cell r="E188">
            <v>4.9050000000000002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6.1853881913177998E-2</v>
          </cell>
          <cell r="P188">
            <v>-0.155</v>
          </cell>
          <cell r="Q188">
            <v>-0.13500000000000001</v>
          </cell>
          <cell r="R188">
            <v>0</v>
          </cell>
        </row>
        <row r="189">
          <cell r="D189">
            <v>42401</v>
          </cell>
          <cell r="E189">
            <v>4.79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6.1875599743335001E-2</v>
          </cell>
          <cell r="P189">
            <v>-0.14749999999999999</v>
          </cell>
          <cell r="Q189">
            <v>-0.1275</v>
          </cell>
          <cell r="R189">
            <v>0</v>
          </cell>
        </row>
        <row r="190">
          <cell r="D190">
            <v>42430</v>
          </cell>
          <cell r="E190">
            <v>4.6500000000000004</v>
          </cell>
          <cell r="F190">
            <v>-0.19</v>
          </cell>
          <cell r="G190">
            <v>0</v>
          </cell>
          <cell r="H190">
            <v>0</v>
          </cell>
          <cell r="J190">
            <v>0.12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6.1895916423302999E-2</v>
          </cell>
          <cell r="P190">
            <v>-0.14499999999999999</v>
          </cell>
          <cell r="Q190">
            <v>-0.125</v>
          </cell>
          <cell r="R190">
            <v>0</v>
          </cell>
        </row>
        <row r="191">
          <cell r="D191">
            <v>42461</v>
          </cell>
          <cell r="E191">
            <v>4.4649999999999999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6.1917634253763003E-2</v>
          </cell>
          <cell r="P191">
            <v>-0.15</v>
          </cell>
          <cell r="Q191">
            <v>-0.13</v>
          </cell>
          <cell r="R191">
            <v>0</v>
          </cell>
        </row>
        <row r="192">
          <cell r="D192">
            <v>42491</v>
          </cell>
          <cell r="E192">
            <v>4.42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6.1938651509198001E-2</v>
          </cell>
          <cell r="P192">
            <v>0</v>
          </cell>
          <cell r="Q192">
            <v>0</v>
          </cell>
          <cell r="R192">
            <v>0</v>
          </cell>
        </row>
        <row r="193">
          <cell r="D193">
            <v>42522</v>
          </cell>
          <cell r="E193">
            <v>4.4400000000000004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6.1960369339966001E-2</v>
          </cell>
          <cell r="P193">
            <v>0</v>
          </cell>
          <cell r="Q193">
            <v>0</v>
          </cell>
          <cell r="R193">
            <v>0</v>
          </cell>
        </row>
        <row r="194">
          <cell r="D194">
            <v>42552</v>
          </cell>
          <cell r="E194">
            <v>4.4550000000000001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6.1981386595697997E-2</v>
          </cell>
          <cell r="P194">
            <v>0</v>
          </cell>
          <cell r="Q194">
            <v>0</v>
          </cell>
          <cell r="R194">
            <v>0</v>
          </cell>
        </row>
        <row r="195">
          <cell r="D195">
            <v>42583</v>
          </cell>
          <cell r="E195">
            <v>4.4649999999999999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6.2003104426775001E-2</v>
          </cell>
          <cell r="P195">
            <v>0</v>
          </cell>
          <cell r="Q195">
            <v>0</v>
          </cell>
          <cell r="R195">
            <v>0</v>
          </cell>
        </row>
        <row r="196">
          <cell r="D196">
            <v>42614</v>
          </cell>
          <cell r="E196">
            <v>4.4820000000000002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6.2024822258009003E-2</v>
          </cell>
          <cell r="P196">
            <v>0</v>
          </cell>
          <cell r="Q196">
            <v>0</v>
          </cell>
          <cell r="R196">
            <v>0</v>
          </cell>
        </row>
        <row r="197">
          <cell r="D197">
            <v>42644</v>
          </cell>
          <cell r="E197">
            <v>4.492</v>
          </cell>
          <cell r="F197">
            <v>-0.19</v>
          </cell>
          <cell r="G197">
            <v>0</v>
          </cell>
          <cell r="H197">
            <v>0</v>
          </cell>
          <cell r="J197">
            <v>0.29499999999999998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6.2045839514191001E-2</v>
          </cell>
          <cell r="P197">
            <v>0</v>
          </cell>
          <cell r="Q197">
            <v>0</v>
          </cell>
          <cell r="R197">
            <v>0</v>
          </cell>
        </row>
        <row r="198">
          <cell r="D198">
            <v>42675</v>
          </cell>
          <cell r="E198">
            <v>4.6369999999999996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6.2067557345733E-2</v>
          </cell>
          <cell r="P198">
            <v>0</v>
          </cell>
          <cell r="Q198">
            <v>0</v>
          </cell>
          <cell r="R198">
            <v>0</v>
          </cell>
        </row>
        <row r="199">
          <cell r="D199">
            <v>42705</v>
          </cell>
          <cell r="E199">
            <v>4.7720000000000002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6.2088574602213002E-2</v>
          </cell>
          <cell r="P199">
            <v>0</v>
          </cell>
          <cell r="Q199">
            <v>0</v>
          </cell>
          <cell r="R199">
            <v>0</v>
          </cell>
        </row>
        <row r="200">
          <cell r="D200">
            <v>42736</v>
          </cell>
          <cell r="E200">
            <v>5.03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6.2110292434062998E-2</v>
          </cell>
          <cell r="P200">
            <v>0</v>
          </cell>
          <cell r="Q200">
            <v>0</v>
          </cell>
          <cell r="R200">
            <v>0</v>
          </cell>
        </row>
        <row r="201">
          <cell r="D201">
            <v>42767</v>
          </cell>
          <cell r="E201">
            <v>4.915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5.0000000000000001E-3</v>
          </cell>
          <cell r="N201">
            <v>6.2132010266069002E-2</v>
          </cell>
          <cell r="P201">
            <v>0</v>
          </cell>
          <cell r="Q201">
            <v>0</v>
          </cell>
          <cell r="R201">
            <v>0</v>
          </cell>
        </row>
        <row r="202">
          <cell r="D202">
            <v>42795</v>
          </cell>
          <cell r="E202">
            <v>4.7750000000000004</v>
          </cell>
          <cell r="F202">
            <v>-0.19</v>
          </cell>
          <cell r="G202">
            <v>0</v>
          </cell>
          <cell r="H202">
            <v>0</v>
          </cell>
          <cell r="J202">
            <v>0.12</v>
          </cell>
          <cell r="K202">
            <v>0</v>
          </cell>
          <cell r="L202">
            <v>0</v>
          </cell>
          <cell r="M202">
            <v>0</v>
          </cell>
          <cell r="N202">
            <v>6.2151626372532E-2</v>
          </cell>
          <cell r="P202">
            <v>0</v>
          </cell>
          <cell r="Q202">
            <v>0</v>
          </cell>
          <cell r="R202">
            <v>0</v>
          </cell>
        </row>
        <row r="203">
          <cell r="D203">
            <v>42826</v>
          </cell>
          <cell r="E203">
            <v>4.59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6.2173344204836001E-2</v>
          </cell>
          <cell r="P203">
            <v>0</v>
          </cell>
          <cell r="Q203">
            <v>0</v>
          </cell>
          <cell r="R203">
            <v>0</v>
          </cell>
        </row>
        <row r="204">
          <cell r="D204">
            <v>42856</v>
          </cell>
          <cell r="E204">
            <v>4.5449999999999999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6.2194361462054003E-2</v>
          </cell>
          <cell r="P204">
            <v>0</v>
          </cell>
          <cell r="Q204">
            <v>0</v>
          </cell>
          <cell r="R204">
            <v>0</v>
          </cell>
        </row>
        <row r="205">
          <cell r="D205">
            <v>42887</v>
          </cell>
          <cell r="E205">
            <v>4.5650000000000004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6.2216079294666E-2</v>
          </cell>
          <cell r="P205">
            <v>0</v>
          </cell>
          <cell r="Q205">
            <v>0</v>
          </cell>
          <cell r="R205">
            <v>0</v>
          </cell>
        </row>
        <row r="206">
          <cell r="D206">
            <v>42917</v>
          </cell>
          <cell r="E206">
            <v>4.58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6.2237096552182E-2</v>
          </cell>
          <cell r="P206">
            <v>0</v>
          </cell>
          <cell r="Q206">
            <v>0</v>
          </cell>
          <cell r="R206">
            <v>0</v>
          </cell>
        </row>
        <row r="207">
          <cell r="D207">
            <v>42948</v>
          </cell>
          <cell r="E207">
            <v>4.59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6.2258814385103001E-2</v>
          </cell>
          <cell r="P207">
            <v>0</v>
          </cell>
          <cell r="Q207">
            <v>0</v>
          </cell>
          <cell r="R207">
            <v>0</v>
          </cell>
        </row>
        <row r="208">
          <cell r="D208">
            <v>42979</v>
          </cell>
          <cell r="E208">
            <v>4.6070000000000002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6.2280532218180001E-2</v>
          </cell>
          <cell r="P208">
            <v>0</v>
          </cell>
          <cell r="Q208">
            <v>0</v>
          </cell>
          <cell r="R208">
            <v>0</v>
          </cell>
        </row>
        <row r="209">
          <cell r="D209">
            <v>43009</v>
          </cell>
          <cell r="E209">
            <v>4.617</v>
          </cell>
          <cell r="F209">
            <v>-0.19</v>
          </cell>
          <cell r="G209">
            <v>0</v>
          </cell>
          <cell r="H209">
            <v>0</v>
          </cell>
          <cell r="J209">
            <v>0.29499999999999998</v>
          </cell>
          <cell r="K209">
            <v>0</v>
          </cell>
          <cell r="L209">
            <v>0</v>
          </cell>
          <cell r="M209">
            <v>0</v>
          </cell>
          <cell r="N209">
            <v>6.2301549476145003E-2</v>
          </cell>
          <cell r="P209">
            <v>0</v>
          </cell>
          <cell r="Q209">
            <v>0</v>
          </cell>
          <cell r="R209">
            <v>0</v>
          </cell>
        </row>
        <row r="210">
          <cell r="D210">
            <v>43040</v>
          </cell>
          <cell r="E210">
            <v>4.7619999999999996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6.232326730953E-2</v>
          </cell>
          <cell r="R210">
            <v>0</v>
          </cell>
        </row>
        <row r="211">
          <cell r="D211">
            <v>43070</v>
          </cell>
          <cell r="E211">
            <v>4.8970000000000002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6.2344284567793999E-2</v>
          </cell>
          <cell r="R211">
            <v>0</v>
          </cell>
        </row>
        <row r="212">
          <cell r="D212">
            <v>43101</v>
          </cell>
          <cell r="E212">
            <v>5.16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6.2366002401487E-2</v>
          </cell>
          <cell r="R212">
            <v>0</v>
          </cell>
        </row>
        <row r="213">
          <cell r="D213">
            <v>43132</v>
          </cell>
          <cell r="E213">
            <v>5.0449999999999999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6.2387720235336001E-2</v>
          </cell>
          <cell r="R213">
            <v>0</v>
          </cell>
        </row>
        <row r="214">
          <cell r="D214">
            <v>43160</v>
          </cell>
          <cell r="E214">
            <v>4.9050000000000002</v>
          </cell>
          <cell r="F214">
            <v>-0.19</v>
          </cell>
          <cell r="G214">
            <v>0</v>
          </cell>
          <cell r="H214">
            <v>0</v>
          </cell>
          <cell r="J214">
            <v>0.12</v>
          </cell>
          <cell r="K214">
            <v>0</v>
          </cell>
          <cell r="L214">
            <v>0</v>
          </cell>
          <cell r="M214">
            <v>0</v>
          </cell>
          <cell r="N214">
            <v>6.2407336343464001E-2</v>
          </cell>
          <cell r="R214">
            <v>0</v>
          </cell>
        </row>
        <row r="215">
          <cell r="D215">
            <v>43191</v>
          </cell>
          <cell r="E215">
            <v>4.72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6.2429054177611999E-2</v>
          </cell>
          <cell r="R215">
            <v>0</v>
          </cell>
        </row>
        <row r="216">
          <cell r="D216">
            <v>43221</v>
          </cell>
          <cell r="E216">
            <v>4.6749999999999998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6.2450071436612999E-2</v>
          </cell>
          <cell r="R216">
            <v>0</v>
          </cell>
        </row>
        <row r="217">
          <cell r="D217">
            <v>43252</v>
          </cell>
          <cell r="E217">
            <v>4.6950000000000003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6.2471789271069E-2</v>
          </cell>
          <cell r="R217">
            <v>0</v>
          </cell>
        </row>
        <row r="218">
          <cell r="D218">
            <v>43282</v>
          </cell>
          <cell r="E218">
            <v>4.71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6.2492806530367997E-2</v>
          </cell>
          <cell r="R218">
            <v>0</v>
          </cell>
        </row>
        <row r="219">
          <cell r="D219">
            <v>43313</v>
          </cell>
          <cell r="E219">
            <v>4.72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6.2514524365131996E-2</v>
          </cell>
          <cell r="R219">
            <v>0</v>
          </cell>
        </row>
        <row r="220">
          <cell r="D220">
            <v>43344</v>
          </cell>
          <cell r="E220">
            <v>4.7370000000000001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6.2536242200051995E-2</v>
          </cell>
          <cell r="R220">
            <v>0</v>
          </cell>
        </row>
        <row r="221">
          <cell r="D221">
            <v>43374</v>
          </cell>
          <cell r="E221">
            <v>4.7469999999999999</v>
          </cell>
          <cell r="F221">
            <v>-0.19</v>
          </cell>
          <cell r="G221">
            <v>0</v>
          </cell>
          <cell r="H221">
            <v>0</v>
          </cell>
          <cell r="J221">
            <v>0.29499999999999998</v>
          </cell>
          <cell r="K221">
            <v>0</v>
          </cell>
          <cell r="L221">
            <v>0</v>
          </cell>
          <cell r="M221">
            <v>0</v>
          </cell>
          <cell r="N221">
            <v>6.2557259459801007E-2</v>
          </cell>
          <cell r="R221">
            <v>0</v>
          </cell>
        </row>
        <row r="222">
          <cell r="D222">
            <v>43405</v>
          </cell>
          <cell r="E222">
            <v>4.8920000000000003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6.2578977295028995E-2</v>
          </cell>
          <cell r="R222">
            <v>0</v>
          </cell>
        </row>
        <row r="223">
          <cell r="D223">
            <v>43435</v>
          </cell>
          <cell r="E223">
            <v>5.0270000000000001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6.2599994555076005E-2</v>
          </cell>
          <cell r="R223">
            <v>0</v>
          </cell>
        </row>
        <row r="224">
          <cell r="D224">
            <v>43466</v>
          </cell>
          <cell r="E224">
            <v>5.29</v>
          </cell>
          <cell r="F224">
            <v>-0.19</v>
          </cell>
          <cell r="G224">
            <v>0</v>
          </cell>
          <cell r="H224">
            <v>0</v>
          </cell>
          <cell r="J224">
            <v>0.12</v>
          </cell>
          <cell r="K224">
            <v>0</v>
          </cell>
          <cell r="L224">
            <v>0</v>
          </cell>
          <cell r="M224">
            <v>0</v>
          </cell>
          <cell r="N224">
            <v>6.2621712390611997E-2</v>
          </cell>
          <cell r="R224">
            <v>0</v>
          </cell>
        </row>
        <row r="225">
          <cell r="D225">
            <v>43497</v>
          </cell>
          <cell r="E225">
            <v>5.1749999999999998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6.2643430226305002E-2</v>
          </cell>
          <cell r="R225">
            <v>0</v>
          </cell>
        </row>
        <row r="226">
          <cell r="D226">
            <v>43525</v>
          </cell>
          <cell r="E226">
            <v>5.0350000000000001</v>
          </cell>
          <cell r="F226">
            <v>0</v>
          </cell>
          <cell r="G226">
            <v>0</v>
          </cell>
          <cell r="H226">
            <v>0</v>
          </cell>
          <cell r="J226">
            <v>0.31</v>
          </cell>
          <cell r="K226">
            <v>0</v>
          </cell>
          <cell r="L226">
            <v>0</v>
          </cell>
          <cell r="M226">
            <v>0</v>
          </cell>
          <cell r="N226">
            <v>6.2663046336096997E-2</v>
          </cell>
          <cell r="R226">
            <v>0</v>
          </cell>
        </row>
        <row r="227">
          <cell r="D227">
            <v>43556</v>
          </cell>
          <cell r="E227">
            <v>4.8499999999999996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6.2684764172088001E-2</v>
          </cell>
          <cell r="R227">
            <v>0</v>
          </cell>
        </row>
        <row r="228">
          <cell r="D228">
            <v>43586</v>
          </cell>
          <cell r="E228">
            <v>4.8049999999999997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6.2705781432873003E-2</v>
          </cell>
          <cell r="R228">
            <v>0</v>
          </cell>
        </row>
        <row r="229">
          <cell r="D229">
            <v>43617</v>
          </cell>
          <cell r="E229">
            <v>4.8250000000000002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6.2727499269171996E-2</v>
          </cell>
          <cell r="R229">
            <v>0</v>
          </cell>
        </row>
        <row r="230">
          <cell r="D230">
            <v>43647</v>
          </cell>
          <cell r="E230">
            <v>4.84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6.2748516530253998E-2</v>
          </cell>
          <cell r="R230">
            <v>0</v>
          </cell>
        </row>
        <row r="231">
          <cell r="D231">
            <v>43678</v>
          </cell>
          <cell r="E231">
            <v>4.8499999999999996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6.2770234366859995E-2</v>
          </cell>
          <cell r="R231">
            <v>0</v>
          </cell>
        </row>
        <row r="232">
          <cell r="D232">
            <v>43709</v>
          </cell>
          <cell r="E232">
            <v>4.867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6.2791952203624005E-2</v>
          </cell>
          <cell r="R232">
            <v>0</v>
          </cell>
        </row>
        <row r="233">
          <cell r="D233">
            <v>43739</v>
          </cell>
          <cell r="E233">
            <v>4.8769999999999998</v>
          </cell>
          <cell r="F233">
            <v>0</v>
          </cell>
          <cell r="G233">
            <v>0</v>
          </cell>
          <cell r="H233">
            <v>0</v>
          </cell>
          <cell r="J233">
            <v>0.3775</v>
          </cell>
          <cell r="K233">
            <v>0</v>
          </cell>
          <cell r="L233">
            <v>0</v>
          </cell>
          <cell r="M233">
            <v>0</v>
          </cell>
          <cell r="N233">
            <v>6.2812969465155993E-2</v>
          </cell>
          <cell r="R233">
            <v>0</v>
          </cell>
        </row>
        <row r="234">
          <cell r="D234">
            <v>43770</v>
          </cell>
          <cell r="E234">
            <v>5.0220000000000002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6.2834687302226994E-2</v>
          </cell>
          <cell r="R234">
            <v>0</v>
          </cell>
        </row>
        <row r="235">
          <cell r="D235">
            <v>43800</v>
          </cell>
          <cell r="E235">
            <v>5.157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6.2855704564056994E-2</v>
          </cell>
          <cell r="R235">
            <v>0</v>
          </cell>
        </row>
        <row r="236">
          <cell r="D236">
            <v>43831</v>
          </cell>
          <cell r="E236">
            <v>5.42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6.2877422401435998E-2</v>
          </cell>
          <cell r="R236">
            <v>0</v>
          </cell>
        </row>
        <row r="237">
          <cell r="D237">
            <v>43862</v>
          </cell>
          <cell r="E237">
            <v>5.3049999999999997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6.2899140238972001E-2</v>
          </cell>
          <cell r="R237">
            <v>0</v>
          </cell>
        </row>
        <row r="238">
          <cell r="D238">
            <v>43891</v>
          </cell>
          <cell r="E238">
            <v>5.165</v>
          </cell>
          <cell r="F238">
            <v>0</v>
          </cell>
          <cell r="G238">
            <v>0</v>
          </cell>
          <cell r="H238">
            <v>0</v>
          </cell>
          <cell r="J238">
            <v>0.31</v>
          </cell>
          <cell r="K238">
            <v>0</v>
          </cell>
          <cell r="L238">
            <v>0</v>
          </cell>
          <cell r="M238">
            <v>0</v>
          </cell>
          <cell r="N238">
            <v>6.291945692584E-2</v>
          </cell>
          <cell r="R238">
            <v>0</v>
          </cell>
        </row>
        <row r="239">
          <cell r="D239">
            <v>43922</v>
          </cell>
          <cell r="E239">
            <v>4.9800000000000004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6.2941174763677998E-2</v>
          </cell>
          <cell r="R239">
            <v>0</v>
          </cell>
        </row>
        <row r="240">
          <cell r="D240">
            <v>43952</v>
          </cell>
          <cell r="E240">
            <v>4.9349999999999996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6.2962192026251002E-2</v>
          </cell>
          <cell r="R240">
            <v>0</v>
          </cell>
        </row>
        <row r="241">
          <cell r="D241">
            <v>43983</v>
          </cell>
          <cell r="E241">
            <v>4.9550000000000001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6.2983909864398002E-2</v>
          </cell>
          <cell r="R241">
            <v>0</v>
          </cell>
        </row>
        <row r="242">
          <cell r="D242">
            <v>44013</v>
          </cell>
          <cell r="E242">
            <v>4.97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6.3004927127268004E-2</v>
          </cell>
          <cell r="R242">
            <v>0</v>
          </cell>
        </row>
        <row r="243">
          <cell r="D243">
            <v>44044</v>
          </cell>
          <cell r="E243">
            <v>4.9800000000000004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6.3026644965722994E-2</v>
          </cell>
          <cell r="R243">
            <v>0</v>
          </cell>
        </row>
        <row r="244">
          <cell r="D244">
            <v>44075</v>
          </cell>
          <cell r="E244">
            <v>4.9969999999999999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6.3048362804333E-2</v>
          </cell>
          <cell r="R244">
            <v>0</v>
          </cell>
        </row>
        <row r="245">
          <cell r="D245">
            <v>44105</v>
          </cell>
          <cell r="E245">
            <v>5.0069999999999997</v>
          </cell>
          <cell r="F245">
            <v>0</v>
          </cell>
          <cell r="G245">
            <v>0</v>
          </cell>
          <cell r="H245">
            <v>0</v>
          </cell>
          <cell r="J245">
            <v>0.3775</v>
          </cell>
          <cell r="K245">
            <v>0</v>
          </cell>
          <cell r="L245">
            <v>0</v>
          </cell>
          <cell r="M245">
            <v>0</v>
          </cell>
          <cell r="N245">
            <v>6.3069380067653003E-2</v>
          </cell>
          <cell r="R245">
            <v>0</v>
          </cell>
        </row>
        <row r="246">
          <cell r="D246">
            <v>44136</v>
          </cell>
          <cell r="E246">
            <v>5.1520000000000001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6.3091097906571997E-2</v>
          </cell>
          <cell r="R246">
            <v>0</v>
          </cell>
        </row>
        <row r="247">
          <cell r="D247">
            <v>44166</v>
          </cell>
          <cell r="E247">
            <v>5.2869999999999999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6.3112115170189997E-2</v>
          </cell>
          <cell r="R247">
            <v>0</v>
          </cell>
        </row>
        <row r="248">
          <cell r="D248">
            <v>44197</v>
          </cell>
          <cell r="E248">
            <v>5.55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6.3133520083202999E-2</v>
          </cell>
          <cell r="R248">
            <v>0</v>
          </cell>
        </row>
        <row r="249">
          <cell r="D249">
            <v>44228</v>
          </cell>
          <cell r="E249">
            <v>5.4349999999999996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6.3154267851314005E-2</v>
          </cell>
          <cell r="R249">
            <v>0</v>
          </cell>
        </row>
        <row r="250">
          <cell r="D250">
            <v>44256</v>
          </cell>
          <cell r="E250">
            <v>5.2949999999999999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6.3173007771021999E-2</v>
          </cell>
          <cell r="R250">
            <v>0</v>
          </cell>
        </row>
        <row r="251">
          <cell r="D251">
            <v>44287</v>
          </cell>
          <cell r="E251">
            <v>5.1100000000000003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6.3193755539404997E-2</v>
          </cell>
          <cell r="R251">
            <v>0</v>
          </cell>
        </row>
        <row r="252">
          <cell r="D252">
            <v>44317</v>
          </cell>
          <cell r="E252">
            <v>5.0650000000000004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6.3213834025072996E-2</v>
          </cell>
          <cell r="R252">
            <v>0</v>
          </cell>
        </row>
        <row r="253">
          <cell r="D253">
            <v>44348</v>
          </cell>
          <cell r="E253">
            <v>5.085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6.3234581793738004E-2</v>
          </cell>
          <cell r="R253">
            <v>0</v>
          </cell>
        </row>
        <row r="254">
          <cell r="D254">
            <v>44378</v>
          </cell>
          <cell r="E254">
            <v>5.0999999999999996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6.3254660279677993E-2</v>
          </cell>
          <cell r="R254">
            <v>0</v>
          </cell>
        </row>
        <row r="255">
          <cell r="D255">
            <v>44409</v>
          </cell>
          <cell r="E255">
            <v>5.1100000000000003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6.3275408048623E-2</v>
          </cell>
          <cell r="R255">
            <v>0</v>
          </cell>
        </row>
        <row r="256">
          <cell r="D256">
            <v>44440</v>
          </cell>
          <cell r="E256">
            <v>5.1269999999999998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6.3296155817711003E-2</v>
          </cell>
          <cell r="R256">
            <v>0</v>
          </cell>
        </row>
        <row r="257">
          <cell r="D257">
            <v>44470</v>
          </cell>
          <cell r="E257">
            <v>5.1369999999999996</v>
          </cell>
          <cell r="F257">
            <v>0</v>
          </cell>
          <cell r="G257">
            <v>0</v>
          </cell>
          <cell r="H257">
            <v>0</v>
          </cell>
          <cell r="J257">
            <v>0.33</v>
          </cell>
          <cell r="K257">
            <v>0</v>
          </cell>
          <cell r="L257">
            <v>0</v>
          </cell>
          <cell r="M257">
            <v>0</v>
          </cell>
          <cell r="N257">
            <v>6.3316234304060998E-2</v>
          </cell>
          <cell r="R257">
            <v>0</v>
          </cell>
        </row>
        <row r="258">
          <cell r="D258">
            <v>44501</v>
          </cell>
          <cell r="E258">
            <v>5.282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6.3336982073429998E-2</v>
          </cell>
          <cell r="R258">
            <v>0</v>
          </cell>
        </row>
        <row r="259">
          <cell r="D259">
            <v>44531</v>
          </cell>
          <cell r="E259">
            <v>5.4169999999999998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6.3357060560051998E-2</v>
          </cell>
          <cell r="R259">
            <v>0</v>
          </cell>
        </row>
        <row r="260">
          <cell r="D260">
            <v>44562</v>
          </cell>
          <cell r="E260">
            <v>5.68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6.3377808329701996E-2</v>
          </cell>
          <cell r="R260">
            <v>0</v>
          </cell>
        </row>
        <row r="261">
          <cell r="D261">
            <v>44593</v>
          </cell>
          <cell r="E261">
            <v>5.5650000000000004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6.3398556099495004E-2</v>
          </cell>
          <cell r="R261">
            <v>0</v>
          </cell>
        </row>
        <row r="262">
          <cell r="D262">
            <v>44621</v>
          </cell>
          <cell r="E262">
            <v>5.4249999999999998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6.3417296020721006E-2</v>
          </cell>
          <cell r="R262">
            <v>0</v>
          </cell>
        </row>
        <row r="263">
          <cell r="D263">
            <v>44652</v>
          </cell>
          <cell r="E263">
            <v>5.24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6.3438043790785006E-2</v>
          </cell>
          <cell r="R263">
            <v>0</v>
          </cell>
        </row>
        <row r="264">
          <cell r="D264">
            <v>44682</v>
          </cell>
          <cell r="E264">
            <v>5.1950000000000003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6.3458122278079995E-2</v>
          </cell>
          <cell r="R264">
            <v>0</v>
          </cell>
        </row>
        <row r="265">
          <cell r="D265">
            <v>44713</v>
          </cell>
          <cell r="E265">
            <v>5.2149999999999999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6.3478870048426006E-2</v>
          </cell>
          <cell r="R265">
            <v>0</v>
          </cell>
        </row>
        <row r="266">
          <cell r="D266">
            <v>44743</v>
          </cell>
          <cell r="E266">
            <v>5.23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6.3498948535999994E-2</v>
          </cell>
          <cell r="R266">
            <v>0</v>
          </cell>
        </row>
        <row r="267">
          <cell r="D267">
            <v>44774</v>
          </cell>
          <cell r="E267">
            <v>5.24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6.3519696306619994E-2</v>
          </cell>
          <cell r="R267">
            <v>0</v>
          </cell>
        </row>
        <row r="268">
          <cell r="D268">
            <v>44805</v>
          </cell>
          <cell r="E268">
            <v>5.2569999999999997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6.3540444077388999E-2</v>
          </cell>
          <cell r="R268">
            <v>0</v>
          </cell>
        </row>
        <row r="269">
          <cell r="D269">
            <v>44835</v>
          </cell>
          <cell r="E269">
            <v>5.2670000000000003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6.3560522565365998E-2</v>
          </cell>
          <cell r="R269">
            <v>0</v>
          </cell>
        </row>
        <row r="270">
          <cell r="D270">
            <v>44866</v>
          </cell>
          <cell r="E270">
            <v>5.4119999999999999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6.3581270336416001E-2</v>
          </cell>
          <cell r="R270">
            <v>0</v>
          </cell>
        </row>
        <row r="271">
          <cell r="D271">
            <v>44896</v>
          </cell>
          <cell r="E271">
            <v>5.5469999999999997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6.3601348824665005E-2</v>
          </cell>
          <cell r="R271">
            <v>0</v>
          </cell>
        </row>
        <row r="272">
          <cell r="D272">
            <v>44927</v>
          </cell>
          <cell r="E272">
            <v>5.81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6.3622096596000002E-2</v>
          </cell>
          <cell r="R272">
            <v>0</v>
          </cell>
        </row>
        <row r="273">
          <cell r="D273">
            <v>44958</v>
          </cell>
          <cell r="E273">
            <v>5.6950000000000003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6.3642844367471002E-2</v>
          </cell>
          <cell r="R273">
            <v>0</v>
          </cell>
        </row>
        <row r="274">
          <cell r="D274">
            <v>44986</v>
          </cell>
          <cell r="E274">
            <v>5.5549999999999997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6.3661584290214998E-2</v>
          </cell>
          <cell r="R274">
            <v>0</v>
          </cell>
        </row>
        <row r="275">
          <cell r="D275">
            <v>45017</v>
          </cell>
          <cell r="E275">
            <v>5.37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6.3682332061961E-2</v>
          </cell>
          <cell r="R275">
            <v>0</v>
          </cell>
        </row>
        <row r="276">
          <cell r="D276">
            <v>45047</v>
          </cell>
          <cell r="E276">
            <v>5.3250000000000002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6.3702410550883007E-2</v>
          </cell>
          <cell r="R276">
            <v>0</v>
          </cell>
        </row>
        <row r="277">
          <cell r="D277">
            <v>45078</v>
          </cell>
          <cell r="E277">
            <v>5.3449999999999998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6.3723158322908993E-2</v>
          </cell>
          <cell r="R277">
            <v>0</v>
          </cell>
        </row>
        <row r="278">
          <cell r="D278">
            <v>45108</v>
          </cell>
          <cell r="E278">
            <v>5.36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6.3743236812104004E-2</v>
          </cell>
          <cell r="R278">
            <v>0</v>
          </cell>
        </row>
        <row r="279">
          <cell r="D279">
            <v>45139</v>
          </cell>
          <cell r="E279">
            <v>5.37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6.3763984584411001E-2</v>
          </cell>
          <cell r="R279">
            <v>0</v>
          </cell>
        </row>
        <row r="280">
          <cell r="D280">
            <v>45170</v>
          </cell>
          <cell r="E280">
            <v>5.3869999999999996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6.3784732356861995E-2</v>
          </cell>
          <cell r="R280">
            <v>0</v>
          </cell>
        </row>
        <row r="281">
          <cell r="D281">
            <v>45200</v>
          </cell>
          <cell r="E281">
            <v>5.3970000000000002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6.3804810846465998E-2</v>
          </cell>
          <cell r="R281">
            <v>0</v>
          </cell>
        </row>
        <row r="282">
          <cell r="D282">
            <v>45231</v>
          </cell>
          <cell r="E282">
            <v>5.5419999999999998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6.3825558619197004E-2</v>
          </cell>
          <cell r="R282">
            <v>0</v>
          </cell>
        </row>
        <row r="283">
          <cell r="D283">
            <v>45261</v>
          </cell>
          <cell r="E283">
            <v>5.6769999999999996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6.3845637109072997E-2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6.3866384882085001E-2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6.388713265524E-2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6.3906541862514002E-2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6.3927289635946002E-2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6.3947368126498996E-2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6.3968115900210995E-2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6.3988194391035993E-2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6.4008942165029004E-2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6.4029689939164997E-2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6.40497684304E-2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6.4070516204817005E-2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6.4090594696323999E-2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6.4111342471022001E-2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6.4132090245862E-2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6.4150830171646994E-2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6.4171577946758998E-2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6.4191656438938996E-2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6.4212404214331997E-2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6.4232482706783001E-2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6.4253230482456999E-2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6.4273978258273995E-2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6.4294056751135004E-2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6.4314804527231997E-2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6.4334883020365996E-2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6.4355630796744001E-2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6.4376378573265003E-2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6.4395118500568005E-2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6.4415866277359998E-2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6.4435944771167E-2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6.4456692548240005E-2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6.4476771042317998E-2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6.4497518819672001E-2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6.4518266597168999E-2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6.4538345091657998E-2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6.4559092869434995E-2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6.4579171364193999E-2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6.4599919142254006E-2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6.4620666920454997E-2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6.4639406849275993E-2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6.4660154627748004E-2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6.4680233123179998E-2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6.4700980901935004E-2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6.4721059397638003E-2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6.4741807176672994E-2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6.4762554955849996E-2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6.4782633451964E-2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6.4803381231422999E-2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6.4823459727807994E-2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6.4844207507547005E-2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6.4864955287428999E-2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6.4884364501000005E-2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6.4905112281153005E-2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6.4925190778215E-2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6.4945938558654007E-2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6.4966017055989006E-2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6.4986764836707997E-2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6.5007512617569999E-2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6.5027591115314004E-2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6.5048338896457003E-2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6.5068417394472999E-2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6.5089165175895997E-2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6.5109912957462004E-2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6.5128652889322E-2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6.5149400671159999E-2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6.5169479169848998E-2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6.5190226951966995E-2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6.5210305450927E-2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6.5231053233325995E-2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6.5251801015868E-2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6.5271879515237996E-2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6.5292627298060998E-2</v>
          </cell>
          <cell r="R354">
            <v>0</v>
          </cell>
        </row>
        <row r="355">
          <cell r="F355">
            <v>0</v>
          </cell>
          <cell r="G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N355">
            <v>6.5312705797702E-2</v>
          </cell>
          <cell r="R355">
            <v>0</v>
          </cell>
        </row>
        <row r="356">
          <cell r="N356">
            <v>6.5333453580806E-2</v>
          </cell>
        </row>
        <row r="357">
          <cell r="N357">
            <v>6.5354201364050998E-2</v>
          </cell>
        </row>
        <row r="358">
          <cell r="N358">
            <v>6.5372941297429002E-2</v>
          </cell>
        </row>
        <row r="359">
          <cell r="N359">
            <v>6.5393689080946005E-2</v>
          </cell>
        </row>
        <row r="360">
          <cell r="N360">
            <v>6.5413767581259996E-2</v>
          </cell>
        </row>
        <row r="361">
          <cell r="N361">
            <v>6.5434515365057996E-2</v>
          </cell>
        </row>
        <row r="362">
          <cell r="N362">
            <v>6.5454593865644006E-2</v>
          </cell>
        </row>
        <row r="363">
          <cell r="N363">
            <v>6.5475341649722005E-2</v>
          </cell>
        </row>
        <row r="364">
          <cell r="N364">
            <v>6.5496089433943999E-2</v>
          </cell>
        </row>
        <row r="365">
          <cell r="N365">
            <v>6.5516167934939001E-2</v>
          </cell>
        </row>
        <row r="366">
          <cell r="N366">
            <v>6.5536915719441993E-2</v>
          </cell>
        </row>
        <row r="367">
          <cell r="N367">
            <v>6.5556994220709E-2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36881</v>
          </cell>
          <cell r="E1">
            <v>0.32</v>
          </cell>
          <cell r="F1">
            <v>0.55000000000000004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W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Total Demand</v>
          </cell>
          <cell r="U3" t="str">
            <v>PG&amp;E</v>
          </cell>
          <cell r="V3" t="str">
            <v>Wild Goose</v>
          </cell>
          <cell r="W3" t="str">
            <v>Total Storage</v>
          </cell>
          <cell r="X3" t="str">
            <v>Total Mo. Activity</v>
          </cell>
          <cell r="Y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T4">
            <v>2110.7931034482758</v>
          </cell>
          <cell r="U4">
            <v>-39.128931034482761</v>
          </cell>
          <cell r="V4">
            <v>8.9999999999999993E-3</v>
          </cell>
          <cell r="W4">
            <v>-39.119931034482761</v>
          </cell>
          <cell r="X4">
            <v>-1212.7178620689656</v>
          </cell>
          <cell r="Y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T5">
            <v>2215.1785714285711</v>
          </cell>
          <cell r="U5">
            <v>-146.02671428571429</v>
          </cell>
          <cell r="V5">
            <v>-9.1695714285714285</v>
          </cell>
          <cell r="W5">
            <v>-155.19628571428572</v>
          </cell>
          <cell r="X5">
            <v>-1981</v>
          </cell>
          <cell r="Y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T6">
            <v>2297.7931034482754</v>
          </cell>
          <cell r="U6">
            <v>-56.301344827586213</v>
          </cell>
          <cell r="V6">
            <v>-1.5427241379310346</v>
          </cell>
          <cell r="W6">
            <v>-57.844068965517245</v>
          </cell>
          <cell r="X6">
            <v>2011</v>
          </cell>
          <cell r="Y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T7">
            <v>2438.8064516129034</v>
          </cell>
          <cell r="U7">
            <v>-19.442612903225807</v>
          </cell>
          <cell r="V7">
            <v>-10.636161290322582</v>
          </cell>
          <cell r="W7">
            <v>-30.078774193548391</v>
          </cell>
          <cell r="X7">
            <v>2504</v>
          </cell>
          <cell r="Y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T8">
            <v>2419.7586206896553</v>
          </cell>
          <cell r="U8">
            <v>-35.784103448275864</v>
          </cell>
          <cell r="V8">
            <v>-12.757666666666665</v>
          </cell>
          <cell r="W8">
            <v>-48.54177011494253</v>
          </cell>
          <cell r="X8">
            <v>1212</v>
          </cell>
          <cell r="Y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T9">
            <v>2981</v>
          </cell>
          <cell r="U9">
            <v>-344.34583870967737</v>
          </cell>
          <cell r="V9">
            <v>-90.249064516129025</v>
          </cell>
          <cell r="W9">
            <v>-434.59490322580638</v>
          </cell>
          <cell r="X9">
            <v>-12286</v>
          </cell>
          <cell r="Y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T10">
            <v>2796.4193548387093</v>
          </cell>
          <cell r="U10">
            <v>-485.24906451612901</v>
          </cell>
          <cell r="V10">
            <v>-123.18454838709677</v>
          </cell>
          <cell r="W10">
            <v>-608.43361290322582</v>
          </cell>
          <cell r="X10">
            <v>-13412</v>
          </cell>
          <cell r="Y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T11">
            <v>2689.1034482758623</v>
          </cell>
          <cell r="U11">
            <v>-495.61168965517237</v>
          </cell>
          <cell r="V11">
            <v>-89.646172413793096</v>
          </cell>
          <cell r="W11">
            <v>-585.25786206896544</v>
          </cell>
          <cell r="X11">
            <v>-8006</v>
          </cell>
          <cell r="Y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T12">
            <v>2374.677419354839</v>
          </cell>
          <cell r="U12">
            <v>-267.21680645161291</v>
          </cell>
          <cell r="V12">
            <v>-37.829709677419359</v>
          </cell>
          <cell r="W12">
            <v>-305.04651612903228</v>
          </cell>
          <cell r="X12">
            <v>4211</v>
          </cell>
          <cell r="Y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T13">
            <v>2001.1666666666667</v>
          </cell>
          <cell r="U13">
            <v>8.9999999999999993E-3</v>
          </cell>
          <cell r="V13">
            <v>8.9999999999999993E-3</v>
          </cell>
          <cell r="W13">
            <v>1.7999999999999999E-2</v>
          </cell>
          <cell r="X13">
            <v>9947</v>
          </cell>
          <cell r="Y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T14">
            <v>2207.838709677419</v>
          </cell>
          <cell r="U14">
            <v>8.9999999999999993E-3</v>
          </cell>
          <cell r="V14">
            <v>-8.2361612903225812</v>
          </cell>
          <cell r="W14">
            <v>-8.2271612903225808</v>
          </cell>
          <cell r="X14">
            <v>7471.3999999999942</v>
          </cell>
          <cell r="Y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T15">
            <v>2474.9666666666667</v>
          </cell>
          <cell r="U15">
            <v>8.9999999999999993E-3</v>
          </cell>
          <cell r="V15">
            <v>-24.887666666666668</v>
          </cell>
          <cell r="W15">
            <v>-24.878666666666668</v>
          </cell>
          <cell r="X15">
            <v>4060.1000000000058</v>
          </cell>
          <cell r="Y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T16">
            <v>2598</v>
          </cell>
          <cell r="U16">
            <v>-67.313580645161281</v>
          </cell>
          <cell r="V16">
            <v>-20.184548387096772</v>
          </cell>
          <cell r="W16">
            <v>-87.498129032258049</v>
          </cell>
          <cell r="X16">
            <v>696</v>
          </cell>
          <cell r="Y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T17">
            <v>3018.1935483870971</v>
          </cell>
          <cell r="U17">
            <v>-221.0555161290323</v>
          </cell>
          <cell r="V17">
            <v>30.834516129032263</v>
          </cell>
          <cell r="W17">
            <v>-190.22100000000003</v>
          </cell>
          <cell r="X17">
            <v>-6930</v>
          </cell>
          <cell r="Y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T18">
            <v>2941.4333333333338</v>
          </cell>
          <cell r="U18">
            <v>-103.22433333333333</v>
          </cell>
          <cell r="V18">
            <v>33.17</v>
          </cell>
          <cell r="W18">
            <v>-70.054333333333332</v>
          </cell>
          <cell r="X18">
            <v>-2143</v>
          </cell>
          <cell r="Y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T19">
            <v>2755.0322580645161</v>
          </cell>
          <cell r="U19">
            <v>-14.28132258064516</v>
          </cell>
          <cell r="V19">
            <v>36.770000000000003</v>
          </cell>
          <cell r="W19">
            <v>22.488677419354843</v>
          </cell>
          <cell r="X19">
            <v>3177</v>
          </cell>
          <cell r="Y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304</v>
          </cell>
          <cell r="F20">
            <v>522.5</v>
          </cell>
          <cell r="G20">
            <v>123.5</v>
          </cell>
          <cell r="H20">
            <v>950</v>
          </cell>
          <cell r="I20">
            <v>0</v>
          </cell>
          <cell r="J20">
            <v>1465.3</v>
          </cell>
          <cell r="L20">
            <v>2761.9666666666667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T20">
            <v>3223.4</v>
          </cell>
          <cell r="U20">
            <v>-410.65766666666667</v>
          </cell>
          <cell r="V20">
            <v>28.503333333333337</v>
          </cell>
          <cell r="W20">
            <v>-382.15433333333334</v>
          </cell>
          <cell r="X20">
            <v>-12361</v>
          </cell>
          <cell r="Y20">
            <v>79159.5</v>
          </cell>
        </row>
        <row r="21">
          <cell r="B21">
            <v>36861</v>
          </cell>
          <cell r="C21">
            <v>1708.5238095238094</v>
          </cell>
          <cell r="D21">
            <v>151</v>
          </cell>
          <cell r="E21">
            <v>304</v>
          </cell>
          <cell r="F21">
            <v>522.5</v>
          </cell>
          <cell r="G21">
            <v>123.5</v>
          </cell>
          <cell r="H21">
            <v>950</v>
          </cell>
          <cell r="I21">
            <v>0</v>
          </cell>
          <cell r="J21">
            <v>1422.9523809523807</v>
          </cell>
          <cell r="K21">
            <v>0</v>
          </cell>
          <cell r="L21">
            <v>2809.5238095238092</v>
          </cell>
          <cell r="O21">
            <v>1</v>
          </cell>
          <cell r="P21">
            <v>2850.0476190476188</v>
          </cell>
          <cell r="Q21">
            <v>285.57142857142856</v>
          </cell>
          <cell r="R21">
            <v>14.380952380952381</v>
          </cell>
          <cell r="S21">
            <v>40.571428571428569</v>
          </cell>
          <cell r="T21">
            <v>3190.571428571428</v>
          </cell>
          <cell r="U21">
            <v>-212.41957142857143</v>
          </cell>
          <cell r="V21">
            <v>26.008095238095244</v>
          </cell>
          <cell r="W21">
            <v>-186.41147619047618</v>
          </cell>
          <cell r="X21">
            <v>-5778.7557619047611</v>
          </cell>
          <cell r="Y21">
            <v>73380.744238095242</v>
          </cell>
        </row>
        <row r="22">
          <cell r="B22">
            <v>36892</v>
          </cell>
          <cell r="C22">
            <v>1650</v>
          </cell>
          <cell r="D22">
            <v>150</v>
          </cell>
          <cell r="E22">
            <v>320</v>
          </cell>
          <cell r="F22">
            <v>550</v>
          </cell>
          <cell r="G22">
            <v>130</v>
          </cell>
          <cell r="H22">
            <v>1000</v>
          </cell>
          <cell r="I22">
            <v>0</v>
          </cell>
          <cell r="J22">
            <v>1400</v>
          </cell>
          <cell r="K22">
            <v>0</v>
          </cell>
          <cell r="L22">
            <v>2800</v>
          </cell>
          <cell r="O22">
            <v>0</v>
          </cell>
          <cell r="P22">
            <v>2962.3129032258062</v>
          </cell>
          <cell r="Q22">
            <v>250</v>
          </cell>
          <cell r="R22">
            <v>9</v>
          </cell>
          <cell r="S22">
            <v>30.799999999999997</v>
          </cell>
          <cell r="T22">
            <v>3252.1129032258063</v>
          </cell>
          <cell r="W22">
            <v>-452.11290322580635</v>
          </cell>
          <cell r="X22">
            <v>-14015.499999999996</v>
          </cell>
          <cell r="Y22">
            <v>59365.244238095242</v>
          </cell>
        </row>
        <row r="23">
          <cell r="B23">
            <v>36923</v>
          </cell>
          <cell r="C23">
            <v>1650</v>
          </cell>
          <cell r="D23">
            <v>150</v>
          </cell>
          <cell r="E23">
            <v>320</v>
          </cell>
          <cell r="F23">
            <v>550</v>
          </cell>
          <cell r="G23">
            <v>130</v>
          </cell>
          <cell r="H23">
            <v>1000</v>
          </cell>
          <cell r="I23">
            <v>0</v>
          </cell>
          <cell r="J23">
            <v>1400</v>
          </cell>
          <cell r="K23">
            <v>0</v>
          </cell>
          <cell r="L23">
            <v>2800</v>
          </cell>
          <cell r="O23">
            <v>0</v>
          </cell>
          <cell r="P23">
            <v>2876.9172413793103</v>
          </cell>
          <cell r="Q23">
            <v>250</v>
          </cell>
          <cell r="R23">
            <v>9</v>
          </cell>
          <cell r="S23">
            <v>30.799999999999997</v>
          </cell>
          <cell r="T23">
            <v>3166.7172413793105</v>
          </cell>
          <cell r="W23">
            <v>-366.71724137931051</v>
          </cell>
          <cell r="X23">
            <v>-10268.082758620694</v>
          </cell>
          <cell r="Y23">
            <v>49097.161479474547</v>
          </cell>
        </row>
        <row r="24">
          <cell r="B24">
            <v>36951</v>
          </cell>
          <cell r="C24">
            <v>1650</v>
          </cell>
          <cell r="D24">
            <v>150</v>
          </cell>
          <cell r="E24">
            <v>320</v>
          </cell>
          <cell r="F24">
            <v>550</v>
          </cell>
          <cell r="G24">
            <v>130</v>
          </cell>
          <cell r="H24">
            <v>1000</v>
          </cell>
          <cell r="I24">
            <v>0</v>
          </cell>
          <cell r="J24">
            <v>1400</v>
          </cell>
          <cell r="K24">
            <v>0</v>
          </cell>
          <cell r="L24">
            <v>2800</v>
          </cell>
          <cell r="O24">
            <v>0</v>
          </cell>
          <cell r="P24">
            <v>2374.0016129032265</v>
          </cell>
          <cell r="Q24">
            <v>250</v>
          </cell>
          <cell r="R24">
            <v>9</v>
          </cell>
          <cell r="S24">
            <v>30.799999999999997</v>
          </cell>
          <cell r="T24">
            <v>2663.8016129032267</v>
          </cell>
          <cell r="W24">
            <v>136.19838709677333</v>
          </cell>
          <cell r="X24">
            <v>4222.1499999999733</v>
          </cell>
          <cell r="Y24">
            <v>53319.31147947452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256</v>
          </cell>
          <cell r="F25">
            <v>440.00000000000006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1851.325</v>
          </cell>
          <cell r="Q25">
            <v>300</v>
          </cell>
          <cell r="R25">
            <v>9</v>
          </cell>
          <cell r="S25">
            <v>30.799999999999997</v>
          </cell>
          <cell r="T25">
            <v>2191.125</v>
          </cell>
          <cell r="W25">
            <v>608.875</v>
          </cell>
          <cell r="X25">
            <v>18266.25</v>
          </cell>
          <cell r="Y25">
            <v>71585.56147947452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256</v>
          </cell>
          <cell r="F26">
            <v>440.00000000000006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2337.3064516129034</v>
          </cell>
          <cell r="W26">
            <v>462.6935483870966</v>
          </cell>
          <cell r="X26">
            <v>14343.499999999995</v>
          </cell>
          <cell r="Y26">
            <v>85929.06147947452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256</v>
          </cell>
          <cell r="F27">
            <v>440.00000000000006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2436.4666666666672</v>
          </cell>
          <cell r="W27">
            <v>363.53333333333285</v>
          </cell>
          <cell r="X27">
            <v>10905.999999999985</v>
          </cell>
          <cell r="Y27">
            <v>96835.061479474505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256</v>
          </cell>
          <cell r="F28">
            <v>440.00000000000006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2529.2838709677421</v>
          </cell>
          <cell r="W28">
            <v>270.71612903225787</v>
          </cell>
          <cell r="X28">
            <v>8392.1999999999935</v>
          </cell>
          <cell r="Y28">
            <v>105227.2614794745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256</v>
          </cell>
          <cell r="F29">
            <v>440.00000000000006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2603.161290322581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2942.9612903225811</v>
          </cell>
          <cell r="W29">
            <v>-142.96129032258114</v>
          </cell>
          <cell r="X29">
            <v>-4431.8000000000156</v>
          </cell>
          <cell r="Y29">
            <v>100795.46147947448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352</v>
          </cell>
          <cell r="F30">
            <v>605</v>
          </cell>
          <cell r="G30">
            <v>143</v>
          </cell>
          <cell r="H30">
            <v>1100</v>
          </cell>
          <cell r="I30">
            <v>0</v>
          </cell>
          <cell r="J30">
            <v>1550</v>
          </cell>
          <cell r="K30">
            <v>0</v>
          </cell>
          <cell r="L30">
            <v>3100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34.1</v>
          </cell>
          <cell r="T30">
            <v>2894.3333333333335</v>
          </cell>
          <cell r="W30">
            <v>205.66666666666652</v>
          </cell>
          <cell r="X30">
            <v>6169.9999999999955</v>
          </cell>
          <cell r="Y30">
            <v>106965.46147947448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352</v>
          </cell>
          <cell r="F31">
            <v>605</v>
          </cell>
          <cell r="G31">
            <v>143</v>
          </cell>
          <cell r="H31">
            <v>1100</v>
          </cell>
          <cell r="I31">
            <v>0</v>
          </cell>
          <cell r="J31">
            <v>1550</v>
          </cell>
          <cell r="K31">
            <v>0</v>
          </cell>
          <cell r="L31">
            <v>3100</v>
          </cell>
          <cell r="O31">
            <v>120</v>
          </cell>
          <cell r="P31">
            <v>2567.8709677419356</v>
          </cell>
          <cell r="Q31">
            <v>300</v>
          </cell>
          <cell r="R31">
            <v>9</v>
          </cell>
          <cell r="S31">
            <v>34.1</v>
          </cell>
          <cell r="T31">
            <v>2910.9709677419355</v>
          </cell>
          <cell r="W31">
            <v>189.02903225806449</v>
          </cell>
          <cell r="X31">
            <v>5859.9</v>
          </cell>
          <cell r="Y31">
            <v>112825.36147947448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320</v>
          </cell>
          <cell r="F32">
            <v>550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120</v>
          </cell>
          <cell r="P32">
            <v>3143.3</v>
          </cell>
          <cell r="Q32">
            <v>150</v>
          </cell>
          <cell r="R32">
            <v>9</v>
          </cell>
          <cell r="S32">
            <v>30.799999999999997</v>
          </cell>
          <cell r="T32">
            <v>3333.1000000000004</v>
          </cell>
          <cell r="W32">
            <v>-533.10000000000036</v>
          </cell>
          <cell r="X32">
            <v>-15993.000000000011</v>
          </cell>
          <cell r="Y32">
            <v>96832.361479474464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320</v>
          </cell>
          <cell r="F33">
            <v>550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120</v>
          </cell>
          <cell r="P33">
            <v>2969.0476190476188</v>
          </cell>
          <cell r="Q33">
            <v>150</v>
          </cell>
          <cell r="R33">
            <v>9</v>
          </cell>
          <cell r="S33">
            <v>30.799999999999997</v>
          </cell>
          <cell r="T33">
            <v>3158.847619047619</v>
          </cell>
          <cell r="W33">
            <v>-358.84761904761899</v>
          </cell>
          <cell r="X33">
            <v>-11124.276190476188</v>
          </cell>
          <cell r="Y33">
            <v>85708.085288998278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320</v>
          </cell>
          <cell r="F34">
            <v>550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120</v>
          </cell>
          <cell r="P34">
            <v>3132.3129032258062</v>
          </cell>
          <cell r="Q34">
            <v>150</v>
          </cell>
          <cell r="R34">
            <v>9</v>
          </cell>
          <cell r="S34">
            <v>30.799999999999997</v>
          </cell>
          <cell r="T34">
            <v>3322.1129032258063</v>
          </cell>
          <cell r="W34">
            <v>-522.11290322580635</v>
          </cell>
          <cell r="X34">
            <v>-16185.499999999996</v>
          </cell>
          <cell r="Y34">
            <v>69522.585288998278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320</v>
          </cell>
          <cell r="F35">
            <v>550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120</v>
          </cell>
          <cell r="P35">
            <v>3046.9172413793103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3236.7172413793105</v>
          </cell>
          <cell r="W35">
            <v>-436.71724137931051</v>
          </cell>
          <cell r="X35">
            <v>-12228.082758620694</v>
          </cell>
          <cell r="Y35">
            <v>57294.502530377584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320</v>
          </cell>
          <cell r="F36">
            <v>550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120</v>
          </cell>
          <cell r="P36">
            <v>2494.0016129032265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2683.8016129032267</v>
          </cell>
          <cell r="W36">
            <v>116.19838709677333</v>
          </cell>
          <cell r="X36">
            <v>3602.1499999999733</v>
          </cell>
          <cell r="Y36">
            <v>60896.652530377556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256</v>
          </cell>
          <cell r="F37">
            <v>440.00000000000006</v>
          </cell>
          <cell r="G37">
            <v>104</v>
          </cell>
          <cell r="H37">
            <v>800</v>
          </cell>
          <cell r="I37">
            <v>0</v>
          </cell>
          <cell r="J37">
            <v>1500</v>
          </cell>
          <cell r="K37">
            <v>0</v>
          </cell>
          <cell r="L37">
            <v>2800</v>
          </cell>
          <cell r="O37">
            <v>120</v>
          </cell>
          <cell r="P37">
            <v>1971.325</v>
          </cell>
          <cell r="Q37">
            <v>350</v>
          </cell>
          <cell r="R37">
            <v>9</v>
          </cell>
          <cell r="S37">
            <v>30.799999999999997</v>
          </cell>
          <cell r="T37">
            <v>2361.125</v>
          </cell>
          <cell r="W37">
            <v>438.875</v>
          </cell>
          <cell r="X37">
            <v>13166.25</v>
          </cell>
          <cell r="Y37">
            <v>74062.902530377556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256</v>
          </cell>
          <cell r="F38">
            <v>440.00000000000006</v>
          </cell>
          <cell r="G38">
            <v>104</v>
          </cell>
          <cell r="H38">
            <v>800</v>
          </cell>
          <cell r="I38">
            <v>0</v>
          </cell>
          <cell r="J38">
            <v>1500</v>
          </cell>
          <cell r="K38">
            <v>0</v>
          </cell>
          <cell r="L38">
            <v>2800</v>
          </cell>
          <cell r="O38">
            <v>120</v>
          </cell>
          <cell r="P38">
            <v>2117.5064516129032</v>
          </cell>
          <cell r="Q38">
            <v>350</v>
          </cell>
          <cell r="R38">
            <v>9</v>
          </cell>
          <cell r="S38">
            <v>30.799999999999997</v>
          </cell>
          <cell r="T38">
            <v>2507.3064516129034</v>
          </cell>
          <cell r="W38">
            <v>292.6935483870966</v>
          </cell>
          <cell r="X38">
            <v>9073.4999999999945</v>
          </cell>
          <cell r="Y38">
            <v>83136.402530377556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256</v>
          </cell>
          <cell r="F39">
            <v>440.00000000000006</v>
          </cell>
          <cell r="G39">
            <v>104</v>
          </cell>
          <cell r="H39">
            <v>800</v>
          </cell>
          <cell r="I39">
            <v>0</v>
          </cell>
          <cell r="J39">
            <v>1500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350</v>
          </cell>
          <cell r="R39">
            <v>9</v>
          </cell>
          <cell r="S39">
            <v>30.799999999999997</v>
          </cell>
          <cell r="T39">
            <v>2486.4666666666672</v>
          </cell>
          <cell r="W39">
            <v>313.53333333333285</v>
          </cell>
          <cell r="X39">
            <v>9405.9999999999854</v>
          </cell>
          <cell r="Y39">
            <v>92542.402530377542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256</v>
          </cell>
          <cell r="F40">
            <v>440.00000000000006</v>
          </cell>
          <cell r="G40">
            <v>104</v>
          </cell>
          <cell r="H40">
            <v>800</v>
          </cell>
          <cell r="I40">
            <v>0</v>
          </cell>
          <cell r="J40">
            <v>1500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350</v>
          </cell>
          <cell r="R40">
            <v>9</v>
          </cell>
          <cell r="S40">
            <v>30.799999999999997</v>
          </cell>
          <cell r="T40">
            <v>2579.2838709677421</v>
          </cell>
          <cell r="W40">
            <v>220.71612903225787</v>
          </cell>
          <cell r="X40">
            <v>6842.1999999999935</v>
          </cell>
          <cell r="Y40">
            <v>99384.602530377539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256</v>
          </cell>
          <cell r="F41">
            <v>440.00000000000006</v>
          </cell>
          <cell r="G41">
            <v>104</v>
          </cell>
          <cell r="H41">
            <v>800</v>
          </cell>
          <cell r="I41">
            <v>0</v>
          </cell>
          <cell r="J41">
            <v>1500</v>
          </cell>
          <cell r="K41">
            <v>0</v>
          </cell>
          <cell r="L41">
            <v>2800</v>
          </cell>
          <cell r="O41">
            <v>0</v>
          </cell>
          <cell r="P41">
            <v>2603.161290322581</v>
          </cell>
          <cell r="Q41">
            <v>350</v>
          </cell>
          <cell r="R41">
            <v>9</v>
          </cell>
          <cell r="S41">
            <v>30.799999999999997</v>
          </cell>
          <cell r="T41">
            <v>2992.9612903225811</v>
          </cell>
          <cell r="W41">
            <v>-192.96129032258114</v>
          </cell>
          <cell r="X41">
            <v>-5981.8000000000156</v>
          </cell>
          <cell r="Y41">
            <v>93402.802530377521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256</v>
          </cell>
          <cell r="F42">
            <v>440.00000000000006</v>
          </cell>
          <cell r="G42">
            <v>104</v>
          </cell>
          <cell r="H42">
            <v>800</v>
          </cell>
          <cell r="I42">
            <v>0</v>
          </cell>
          <cell r="J42">
            <v>1500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350</v>
          </cell>
          <cell r="R42">
            <v>9</v>
          </cell>
          <cell r="S42">
            <v>30.799999999999997</v>
          </cell>
          <cell r="T42">
            <v>2941.0333333333338</v>
          </cell>
          <cell r="W42">
            <v>-141.03333333333376</v>
          </cell>
          <cell r="X42">
            <v>-4231.0000000000127</v>
          </cell>
          <cell r="Y42">
            <v>89171.802530377507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256</v>
          </cell>
          <cell r="F43">
            <v>440.00000000000006</v>
          </cell>
          <cell r="G43">
            <v>104</v>
          </cell>
          <cell r="H43">
            <v>800</v>
          </cell>
          <cell r="I43">
            <v>0</v>
          </cell>
          <cell r="J43">
            <v>1500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350</v>
          </cell>
          <cell r="R43">
            <v>9</v>
          </cell>
          <cell r="S43">
            <v>30.799999999999997</v>
          </cell>
          <cell r="T43">
            <v>2837.6709677419358</v>
          </cell>
          <cell r="W43">
            <v>-37.670967741935783</v>
          </cell>
          <cell r="X43">
            <v>-1167.8000000000093</v>
          </cell>
          <cell r="Y43">
            <v>88004.002530377504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256</v>
          </cell>
          <cell r="F44">
            <v>440.00000000000006</v>
          </cell>
          <cell r="G44">
            <v>104</v>
          </cell>
          <cell r="H44">
            <v>800</v>
          </cell>
          <cell r="I44">
            <v>0</v>
          </cell>
          <cell r="J44">
            <v>1650</v>
          </cell>
          <cell r="K44">
            <v>0</v>
          </cell>
          <cell r="L44">
            <v>2600</v>
          </cell>
          <cell r="O44">
            <v>356.4</v>
          </cell>
          <cell r="P44">
            <v>3379.7000000000003</v>
          </cell>
          <cell r="Q44">
            <v>0</v>
          </cell>
          <cell r="R44">
            <v>9</v>
          </cell>
          <cell r="S44">
            <v>28.599999999999998</v>
          </cell>
          <cell r="T44">
            <v>3417.3</v>
          </cell>
          <cell r="W44">
            <v>-817.30000000000018</v>
          </cell>
          <cell r="X44">
            <v>-24519.000000000007</v>
          </cell>
          <cell r="Y44">
            <v>63485.002530377496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256</v>
          </cell>
          <cell r="F45">
            <v>440.00000000000006</v>
          </cell>
          <cell r="G45">
            <v>104</v>
          </cell>
          <cell r="H45">
            <v>800</v>
          </cell>
          <cell r="I45">
            <v>0</v>
          </cell>
          <cell r="J45">
            <v>1650</v>
          </cell>
          <cell r="K45">
            <v>0</v>
          </cell>
          <cell r="L45">
            <v>2600</v>
          </cell>
          <cell r="O45">
            <v>356.4</v>
          </cell>
          <cell r="P45">
            <v>3205.4476190476189</v>
          </cell>
          <cell r="Q45">
            <v>0</v>
          </cell>
          <cell r="R45">
            <v>9</v>
          </cell>
          <cell r="S45">
            <v>28.599999999999998</v>
          </cell>
          <cell r="T45">
            <v>3243.0476190476188</v>
          </cell>
          <cell r="W45">
            <v>-643.04761904761881</v>
          </cell>
          <cell r="X45">
            <v>-19934.476190476184</v>
          </cell>
          <cell r="Y45">
            <v>43550.526339901313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129685.78947368421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115720.5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11032.21052631579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46319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155984.57894736843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149034.57894736843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138017.10526315789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6297.9473684210525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16200.473684210527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194209.31578947368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917602.21052631584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137174.68421052632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29261.57894736842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2611260.6842105263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202117.73684210525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2321411.6842105263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913135.68421052629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-256563</v>
          </cell>
          <cell r="CD15">
            <v>-652780.8666666667</v>
          </cell>
          <cell r="CE15">
            <v>-491521.80952380953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226049.47368421053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731809.52631578944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528375.84210526315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1181773.6315789474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2413912.4285714286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727966.27777777775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23492.111111111109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opLeftCell="A34" workbookViewId="0">
      <selection activeCell="K49" sqref="K49"/>
    </sheetView>
  </sheetViews>
  <sheetFormatPr defaultRowHeight="11.25" x14ac:dyDescent="0.2"/>
  <cols>
    <col min="1" max="1" width="2.7109375" style="21" bestFit="1" customWidth="1"/>
    <col min="2" max="2" width="9.140625" style="21"/>
    <col min="3" max="3" width="11" style="21" bestFit="1" customWidth="1"/>
    <col min="4" max="4" width="10.7109375" style="21" bestFit="1" customWidth="1"/>
    <col min="5" max="5" width="9.140625" style="21"/>
    <col min="6" max="6" width="10.7109375" style="21" bestFit="1" customWidth="1"/>
    <col min="7" max="7" width="9.140625" style="21"/>
    <col min="8" max="8" width="9.85546875" style="21" customWidth="1"/>
    <col min="9" max="9" width="10.7109375" style="21" bestFit="1" customWidth="1"/>
    <col min="10" max="10" width="9.140625" style="21"/>
    <col min="11" max="11" width="12.28515625" style="21" bestFit="1" customWidth="1"/>
    <col min="12" max="16384" width="9.140625" style="21"/>
  </cols>
  <sheetData>
    <row r="1" spans="1:13" ht="12" thickBot="1" x14ac:dyDescent="0.25">
      <c r="A1" s="66"/>
      <c r="C1" s="320" t="s">
        <v>77</v>
      </c>
      <c r="D1" s="321" t="s">
        <v>11</v>
      </c>
      <c r="E1" s="321" t="s">
        <v>78</v>
      </c>
      <c r="F1" s="321" t="s">
        <v>79</v>
      </c>
      <c r="G1" s="322"/>
      <c r="H1" s="323" t="s">
        <v>178</v>
      </c>
      <c r="I1" s="324" t="s">
        <v>179</v>
      </c>
    </row>
    <row r="2" spans="1:13" ht="12" thickBot="1" x14ac:dyDescent="0.25">
      <c r="A2" s="274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6">
        <v>48797000</v>
      </c>
      <c r="G2" s="278">
        <f>B2</f>
        <v>35551</v>
      </c>
      <c r="H2" s="291"/>
      <c r="I2" s="148"/>
    </row>
    <row r="3" spans="1:13" x14ac:dyDescent="0.2">
      <c r="A3" s="274">
        <f t="shared" ref="A3:A60" si="0">B4-B3</f>
        <v>30</v>
      </c>
      <c r="B3" s="325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6">
        <v>66511000</v>
      </c>
      <c r="G3" s="281">
        <f t="shared" ref="G3:G60" si="1">B3</f>
        <v>35582</v>
      </c>
      <c r="H3" s="66"/>
      <c r="I3" s="150"/>
    </row>
    <row r="4" spans="1:13" ht="12" thickBot="1" x14ac:dyDescent="0.25">
      <c r="A4" s="274">
        <f t="shared" si="0"/>
        <v>31</v>
      </c>
      <c r="B4" s="326">
        <f t="shared" ref="B4:B59" si="2">DATE(YEAR(B3),MONTH(B3)+1,1)</f>
        <v>35612</v>
      </c>
      <c r="C4" s="6">
        <f>VLOOKUP($B4,Forecast!$C$5:$S$100,16)</f>
        <v>2688451.6129032257</v>
      </c>
      <c r="D4" s="327">
        <f>VLOOKUP($B4,Forecast!$C$5:$S$100,5)</f>
        <v>2460935.4838709678</v>
      </c>
      <c r="E4" s="98">
        <f>VLOOKUP($B4,Forecast!$C$5:$S$100,17)</f>
        <v>271741.93548387097</v>
      </c>
      <c r="F4" s="99">
        <v>74703000</v>
      </c>
      <c r="G4" s="281">
        <f t="shared" si="1"/>
        <v>35612</v>
      </c>
      <c r="H4" s="66"/>
      <c r="I4" s="150"/>
    </row>
    <row r="5" spans="1:13" x14ac:dyDescent="0.2">
      <c r="A5" s="274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7">
        <v>80577000</v>
      </c>
      <c r="G5" s="281">
        <f t="shared" si="1"/>
        <v>35643</v>
      </c>
      <c r="H5" s="66"/>
      <c r="I5" s="150"/>
    </row>
    <row r="6" spans="1:13" x14ac:dyDescent="0.2">
      <c r="A6" s="274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7">
        <v>84058000</v>
      </c>
      <c r="G6" s="281">
        <f t="shared" si="1"/>
        <v>35674</v>
      </c>
      <c r="H6" s="66"/>
      <c r="I6" s="150"/>
    </row>
    <row r="7" spans="1:13" ht="12" thickBot="1" x14ac:dyDescent="0.25">
      <c r="A7" s="274">
        <f t="shared" si="0"/>
        <v>31</v>
      </c>
      <c r="B7" s="89">
        <f t="shared" si="2"/>
        <v>35704</v>
      </c>
      <c r="C7" s="98">
        <f>VLOOKUP($B7,Forecast!$C$5:$S$100,16)</f>
        <v>2577225.8064516126</v>
      </c>
      <c r="D7" s="98">
        <f>VLOOKUP($B7,Forecast!$C$5:$S$100,5)</f>
        <v>2319903.2258064514</v>
      </c>
      <c r="E7" s="98">
        <f>VLOOKUP($B7,Forecast!$C$5:$S$100,17)</f>
        <v>320000</v>
      </c>
      <c r="F7" s="99">
        <v>93976000</v>
      </c>
      <c r="G7" s="283">
        <f t="shared" si="1"/>
        <v>35704</v>
      </c>
      <c r="H7" s="156"/>
      <c r="I7" s="119"/>
    </row>
    <row r="8" spans="1:13" ht="12" thickBot="1" x14ac:dyDescent="0.25">
      <c r="A8" s="274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75">
        <v>92893000</v>
      </c>
      <c r="G8" s="281">
        <f t="shared" si="1"/>
        <v>35735</v>
      </c>
      <c r="H8" s="66"/>
      <c r="I8" s="150"/>
    </row>
    <row r="9" spans="1:13" x14ac:dyDescent="0.2">
      <c r="A9" s="274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7">
        <v>55335000</v>
      </c>
      <c r="G9" s="281">
        <f t="shared" si="1"/>
        <v>35765</v>
      </c>
      <c r="H9" s="66"/>
      <c r="I9" s="150"/>
    </row>
    <row r="10" spans="1:13" x14ac:dyDescent="0.2">
      <c r="A10" s="274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7">
        <v>39934000</v>
      </c>
      <c r="G10" s="281">
        <f t="shared" si="1"/>
        <v>35796</v>
      </c>
      <c r="H10" s="66"/>
      <c r="I10" s="150"/>
    </row>
    <row r="11" spans="1:13" ht="12" thickBot="1" x14ac:dyDescent="0.25">
      <c r="A11" s="274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7">
        <v>21507000</v>
      </c>
      <c r="G11" s="281">
        <f t="shared" si="1"/>
        <v>35827</v>
      </c>
      <c r="H11" s="277">
        <v>0.22681216931216941</v>
      </c>
      <c r="I11" s="288">
        <v>0.20070105820105866</v>
      </c>
    </row>
    <row r="12" spans="1:13" ht="12" thickBot="1" x14ac:dyDescent="0.25">
      <c r="A12" s="274">
        <f t="shared" si="0"/>
        <v>31</v>
      </c>
      <c r="B12" s="89">
        <f t="shared" si="2"/>
        <v>35855</v>
      </c>
      <c r="C12" s="98">
        <f>VLOOKUP($B12,Forecast!$C$5:$S$100,16)</f>
        <v>2752354.8387096776</v>
      </c>
      <c r="D12" s="98">
        <f>VLOOKUP($B12,Forecast!$C$5:$S$100,5)</f>
        <v>2722354.8387096776</v>
      </c>
      <c r="E12" s="98">
        <f>VLOOKUP($B12,Forecast!$C$5:$S$100,17)</f>
        <v>59258.06451612903</v>
      </c>
      <c r="F12" s="99">
        <v>23218000</v>
      </c>
      <c r="G12" s="283">
        <f t="shared" si="1"/>
        <v>35855</v>
      </c>
      <c r="H12" s="289">
        <v>0.28274193548387139</v>
      </c>
      <c r="I12" s="290">
        <v>0.25854838709677441</v>
      </c>
      <c r="K12" s="298" t="s">
        <v>181</v>
      </c>
      <c r="L12" s="296" t="s">
        <v>183</v>
      </c>
      <c r="M12" s="292" t="s">
        <v>180</v>
      </c>
    </row>
    <row r="13" spans="1:13" x14ac:dyDescent="0.2">
      <c r="A13" s="274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7">
        <v>28262000</v>
      </c>
      <c r="G13" s="281">
        <f t="shared" si="1"/>
        <v>35886</v>
      </c>
      <c r="H13" s="277">
        <v>0.34744444444444378</v>
      </c>
      <c r="I13" s="288">
        <v>0.26690804597701101</v>
      </c>
      <c r="K13" s="299" t="s">
        <v>182</v>
      </c>
      <c r="L13" s="125">
        <v>0.153</v>
      </c>
      <c r="M13" s="294">
        <v>0.191</v>
      </c>
    </row>
    <row r="14" spans="1:13" ht="12" thickBot="1" x14ac:dyDescent="0.25">
      <c r="A14" s="274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7" t="s">
        <v>177</v>
      </c>
      <c r="G14" s="281">
        <f t="shared" si="1"/>
        <v>35916</v>
      </c>
      <c r="H14" s="277">
        <v>0.29397849462365588</v>
      </c>
      <c r="I14" s="288">
        <v>0.2089784946236557</v>
      </c>
      <c r="K14" s="300" t="s">
        <v>184</v>
      </c>
      <c r="L14" s="297">
        <v>0.19700000000000001</v>
      </c>
      <c r="M14" s="48">
        <v>0.23899999999999999</v>
      </c>
    </row>
    <row r="15" spans="1:13" ht="12" thickBot="1" x14ac:dyDescent="0.25">
      <c r="A15" s="274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7" t="s">
        <v>177</v>
      </c>
      <c r="G15" s="281">
        <f t="shared" si="1"/>
        <v>35947</v>
      </c>
      <c r="H15" s="277">
        <v>0.37100000000000066</v>
      </c>
      <c r="I15" s="288">
        <v>7.5500000000000123E-2</v>
      </c>
    </row>
    <row r="16" spans="1:13" x14ac:dyDescent="0.2">
      <c r="A16" s="274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7" t="s">
        <v>177</v>
      </c>
      <c r="G16" s="281">
        <f t="shared" si="1"/>
        <v>35977</v>
      </c>
      <c r="H16" s="277">
        <v>0.47002688172042983</v>
      </c>
      <c r="I16" s="288">
        <v>0.22102688172043017</v>
      </c>
      <c r="K16" s="70" t="s">
        <v>185</v>
      </c>
      <c r="L16" s="301" t="s">
        <v>183</v>
      </c>
    </row>
    <row r="17" spans="1:12" x14ac:dyDescent="0.2">
      <c r="A17" s="274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7">
        <v>74661000</v>
      </c>
      <c r="G17" s="281">
        <f t="shared" si="1"/>
        <v>36008</v>
      </c>
      <c r="H17" s="277">
        <v>0.49758064516129163</v>
      </c>
      <c r="I17" s="288">
        <v>0.45241935483871099</v>
      </c>
      <c r="K17" s="293" t="s">
        <v>182</v>
      </c>
      <c r="L17" s="294">
        <v>0.56000000000000005</v>
      </c>
    </row>
    <row r="18" spans="1:12" ht="12" thickBot="1" x14ac:dyDescent="0.25">
      <c r="A18" s="274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7">
        <v>77170000</v>
      </c>
      <c r="G18" s="281">
        <f t="shared" si="1"/>
        <v>36039</v>
      </c>
      <c r="H18" s="277">
        <v>0.40104022988505728</v>
      </c>
      <c r="I18" s="288">
        <v>0.30000574712643679</v>
      </c>
      <c r="K18" s="295" t="s">
        <v>184</v>
      </c>
      <c r="L18" s="48">
        <v>0.53</v>
      </c>
    </row>
    <row r="19" spans="1:12" ht="12" thickBot="1" x14ac:dyDescent="0.25">
      <c r="A19" s="274">
        <f t="shared" si="0"/>
        <v>31</v>
      </c>
      <c r="B19" s="89">
        <f t="shared" si="2"/>
        <v>36069</v>
      </c>
      <c r="C19" s="98">
        <f>VLOOKUP($B19,Forecast!$C$5:$S$100,16)</f>
        <v>2713322.5806451617</v>
      </c>
      <c r="D19" s="98">
        <f>VLOOKUP($B19,Forecast!$C$5:$S$100,5)</f>
        <v>2319483.8709677421</v>
      </c>
      <c r="E19" s="98">
        <f>VLOOKUP($B19,Forecast!$C$5:$S$100,17)</f>
        <v>521161.29032258067</v>
      </c>
      <c r="F19" s="99">
        <v>93259000</v>
      </c>
      <c r="G19" s="283">
        <f t="shared" si="1"/>
        <v>36069</v>
      </c>
      <c r="H19" s="289">
        <v>0.51129032258064555</v>
      </c>
      <c r="I19" s="290">
        <v>0.42806451612903285</v>
      </c>
    </row>
    <row r="20" spans="1:12" ht="12" thickBot="1" x14ac:dyDescent="0.25">
      <c r="A20" s="274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75">
        <v>98791000</v>
      </c>
      <c r="G20" s="281">
        <f t="shared" si="1"/>
        <v>36100</v>
      </c>
      <c r="H20" s="277">
        <v>0.37994047619047677</v>
      </c>
      <c r="I20" s="288">
        <v>0.36172619047619103</v>
      </c>
    </row>
    <row r="21" spans="1:12" x14ac:dyDescent="0.2">
      <c r="A21" s="274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7">
        <v>81080000</v>
      </c>
      <c r="G21" s="281">
        <f t="shared" si="1"/>
        <v>36130</v>
      </c>
      <c r="H21" s="277">
        <v>0.42494994438264766</v>
      </c>
      <c r="I21" s="288">
        <v>0.43960511679643988</v>
      </c>
    </row>
    <row r="22" spans="1:12" x14ac:dyDescent="0.2">
      <c r="A22" s="274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7">
        <v>65284000</v>
      </c>
      <c r="G22" s="281">
        <f t="shared" si="1"/>
        <v>36161</v>
      </c>
      <c r="H22" s="277">
        <v>0.16035038932146772</v>
      </c>
      <c r="I22" s="288">
        <v>0.15448832035595017</v>
      </c>
    </row>
    <row r="23" spans="1:12" x14ac:dyDescent="0.2">
      <c r="A23" s="274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7">
        <v>52783000</v>
      </c>
      <c r="G23" s="281">
        <f t="shared" si="1"/>
        <v>36192</v>
      </c>
      <c r="H23" s="277">
        <v>0.22232142857142922</v>
      </c>
      <c r="I23" s="288">
        <v>0.18821428571428611</v>
      </c>
    </row>
    <row r="24" spans="1:12" ht="12" thickBot="1" x14ac:dyDescent="0.25">
      <c r="A24" s="274">
        <f t="shared" si="0"/>
        <v>31</v>
      </c>
      <c r="B24" s="89">
        <f t="shared" si="2"/>
        <v>36220</v>
      </c>
      <c r="C24" s="98">
        <f>VLOOKUP($B24,Forecast!$C$5:$S$100,16)</f>
        <v>2511322.5806451607</v>
      </c>
      <c r="D24" s="98">
        <f>VLOOKUP($B24,Forecast!$C$5:$S$100,5)</f>
        <v>2835258.064516129</v>
      </c>
      <c r="E24" s="98">
        <f>VLOOKUP($B24,Forecast!$C$5:$S$100,17)</f>
        <v>-251032.25806451612</v>
      </c>
      <c r="F24" s="99">
        <v>44969000</v>
      </c>
      <c r="G24" s="283">
        <f t="shared" si="1"/>
        <v>36220</v>
      </c>
      <c r="H24" s="289">
        <v>0.15709677419354806</v>
      </c>
      <c r="I24" s="290">
        <v>0.10903225806451577</v>
      </c>
    </row>
    <row r="25" spans="1:12" x14ac:dyDescent="0.2">
      <c r="A25" s="274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7">
        <v>38789000</v>
      </c>
      <c r="G25" s="278">
        <f t="shared" si="1"/>
        <v>36251</v>
      </c>
      <c r="H25" s="286">
        <v>0.16899999999999982</v>
      </c>
      <c r="I25" s="287">
        <v>0.11849999999999938</v>
      </c>
    </row>
    <row r="26" spans="1:12" x14ac:dyDescent="0.2">
      <c r="A26" s="274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7">
        <v>56057000</v>
      </c>
      <c r="G26" s="281">
        <f t="shared" si="1"/>
        <v>36281</v>
      </c>
      <c r="H26" s="277">
        <v>0.23661290322580641</v>
      </c>
      <c r="I26" s="288">
        <v>0.10677419354838724</v>
      </c>
    </row>
    <row r="27" spans="1:12" x14ac:dyDescent="0.2">
      <c r="A27" s="274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7">
        <v>68397000</v>
      </c>
      <c r="G27" s="281">
        <f t="shared" si="1"/>
        <v>36312</v>
      </c>
      <c r="H27" s="277">
        <v>0.269166666666667</v>
      </c>
      <c r="I27" s="288">
        <v>0.14183333333333303</v>
      </c>
    </row>
    <row r="28" spans="1:12" x14ac:dyDescent="0.2">
      <c r="A28" s="274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7">
        <v>77117000</v>
      </c>
      <c r="G28" s="281">
        <f t="shared" si="1"/>
        <v>36342</v>
      </c>
      <c r="H28" s="277">
        <v>0.33258064516129027</v>
      </c>
      <c r="I28" s="288">
        <v>0.14822580645161398</v>
      </c>
    </row>
    <row r="29" spans="1:12" x14ac:dyDescent="0.2">
      <c r="A29" s="274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7">
        <v>78044000</v>
      </c>
      <c r="G29" s="281">
        <f t="shared" si="1"/>
        <v>36373</v>
      </c>
      <c r="H29" s="277">
        <v>0.32177419354838621</v>
      </c>
      <c r="I29" s="288">
        <v>7.3387096774192528E-2</v>
      </c>
    </row>
    <row r="30" spans="1:12" x14ac:dyDescent="0.2">
      <c r="A30" s="274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7">
        <v>86618000</v>
      </c>
      <c r="G30" s="281">
        <f t="shared" si="1"/>
        <v>36404</v>
      </c>
      <c r="H30" s="277">
        <v>0.37350000000000128</v>
      </c>
      <c r="I30" s="288">
        <v>0.25133333333333496</v>
      </c>
    </row>
    <row r="31" spans="1:12" ht="12" thickBot="1" x14ac:dyDescent="0.25">
      <c r="A31" s="274">
        <f t="shared" si="0"/>
        <v>31</v>
      </c>
      <c r="B31" s="89">
        <f t="shared" si="2"/>
        <v>36434</v>
      </c>
      <c r="C31" s="98">
        <f>VLOOKUP($B31,Forecast!$C$5:$S$100,16)</f>
        <v>3076967.7419354836</v>
      </c>
      <c r="D31" s="98">
        <f>VLOOKUP($B31,Forecast!$C$5:$S$100,5)</f>
        <v>2964096.7741935486</v>
      </c>
      <c r="E31" s="98">
        <f>VLOOKUP($B31,Forecast!$C$5:$S$100,17)</f>
        <v>88129.032258064515</v>
      </c>
      <c r="F31" s="99">
        <v>89228000</v>
      </c>
      <c r="G31" s="283">
        <f t="shared" si="1"/>
        <v>36434</v>
      </c>
      <c r="H31" s="289">
        <v>0.33725806451612828</v>
      </c>
      <c r="I31" s="290">
        <v>0.33096774193548306</v>
      </c>
    </row>
    <row r="32" spans="1:12" ht="12" thickBot="1" x14ac:dyDescent="0.25">
      <c r="A32" s="274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75">
        <v>92944000</v>
      </c>
      <c r="G32" s="278">
        <f t="shared" si="1"/>
        <v>36465</v>
      </c>
      <c r="H32" s="286">
        <v>0.41099999999999914</v>
      </c>
      <c r="I32" s="287">
        <v>0.39633333333333276</v>
      </c>
    </row>
    <row r="33" spans="1:15" x14ac:dyDescent="0.2">
      <c r="A33" s="274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7">
        <v>78580000</v>
      </c>
      <c r="G33" s="281">
        <f t="shared" si="1"/>
        <v>36495</v>
      </c>
      <c r="H33" s="277">
        <v>0.23274193548387112</v>
      </c>
      <c r="I33" s="288">
        <v>0.22774193548387078</v>
      </c>
    </row>
    <row r="34" spans="1:15" x14ac:dyDescent="0.2">
      <c r="A34" s="274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7">
        <v>62970000</v>
      </c>
      <c r="G34" s="281">
        <f t="shared" si="1"/>
        <v>36526</v>
      </c>
      <c r="H34" s="277">
        <v>0.17725806451612947</v>
      </c>
      <c r="I34" s="288">
        <v>0.15822580645161377</v>
      </c>
    </row>
    <row r="35" spans="1:15" x14ac:dyDescent="0.2">
      <c r="A35" s="274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7">
        <v>48405000</v>
      </c>
      <c r="G35" s="281">
        <f t="shared" si="1"/>
        <v>36557</v>
      </c>
      <c r="H35" s="277">
        <v>0.21310344827586247</v>
      </c>
      <c r="I35" s="288">
        <v>0.17396551724137943</v>
      </c>
    </row>
    <row r="36" spans="1:15" ht="12" thickBot="1" x14ac:dyDescent="0.25">
      <c r="A36" s="274">
        <f t="shared" si="0"/>
        <v>31</v>
      </c>
      <c r="B36" s="89">
        <f>DATE(YEAR(B35),MONTH(B35)+1,1)</f>
        <v>36586</v>
      </c>
      <c r="C36" s="98">
        <f>VLOOKUP($B36,Forecast!$C$5:$S$100,16)</f>
        <v>2900774.1935483869</v>
      </c>
      <c r="D36" s="98">
        <f>VLOOKUP($B36,Forecast!$C$5:$S$100,5)</f>
        <v>2825354.8387096776</v>
      </c>
      <c r="E36" s="98">
        <f>VLOOKUP($B36,Forecast!$C$5:$S$100,17)</f>
        <v>30258.064516129034</v>
      </c>
      <c r="F36" s="99">
        <v>49222000</v>
      </c>
      <c r="G36" s="283">
        <f t="shared" si="1"/>
        <v>36586</v>
      </c>
      <c r="H36" s="289">
        <v>0.21338709677419221</v>
      </c>
      <c r="I36" s="290">
        <v>0.16951612903225666</v>
      </c>
    </row>
    <row r="37" spans="1:15" x14ac:dyDescent="0.2">
      <c r="A37" s="274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7">
        <v>60911000</v>
      </c>
      <c r="G37" s="278">
        <f t="shared" si="1"/>
        <v>36617</v>
      </c>
      <c r="H37" s="286">
        <v>0.27400000000000047</v>
      </c>
      <c r="I37" s="287">
        <v>0.1995000000000009</v>
      </c>
    </row>
    <row r="38" spans="1:15" x14ac:dyDescent="0.2">
      <c r="A38" s="274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7">
        <v>65633000</v>
      </c>
      <c r="G38" s="281">
        <f t="shared" si="1"/>
        <v>36647</v>
      </c>
      <c r="H38" s="277">
        <v>0.44548387096774134</v>
      </c>
      <c r="I38" s="288">
        <v>0.25999999999999934</v>
      </c>
    </row>
    <row r="39" spans="1:15" x14ac:dyDescent="0.2">
      <c r="A39" s="274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7">
        <v>67650000</v>
      </c>
      <c r="G39" s="281">
        <f t="shared" si="1"/>
        <v>36678</v>
      </c>
      <c r="H39" s="277">
        <v>0.65866666666666651</v>
      </c>
      <c r="I39" s="288">
        <v>0.47216666666666551</v>
      </c>
    </row>
    <row r="40" spans="1:15" x14ac:dyDescent="0.2">
      <c r="A40" s="274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7">
        <v>66434000</v>
      </c>
      <c r="G40" s="281">
        <f t="shared" si="1"/>
        <v>36708</v>
      </c>
      <c r="H40" s="277">
        <v>0.96435483870967786</v>
      </c>
      <c r="I40" s="288">
        <v>0.62387096774193518</v>
      </c>
    </row>
    <row r="41" spans="1:15" x14ac:dyDescent="0.2">
      <c r="A41" s="274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7">
        <f t="shared" ref="F41:F60" si="3">E41*A41+F40</f>
        <v>53874000</v>
      </c>
      <c r="G41" s="281">
        <f t="shared" si="1"/>
        <v>36739</v>
      </c>
      <c r="H41" s="277">
        <v>1.1100000000000001</v>
      </c>
      <c r="I41" s="288">
        <v>0.72624999999999995</v>
      </c>
      <c r="K41" s="25"/>
      <c r="L41" s="25"/>
      <c r="M41" s="25"/>
      <c r="N41" s="25"/>
    </row>
    <row r="42" spans="1:15" x14ac:dyDescent="0.2">
      <c r="A42" s="274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7">
        <f t="shared" si="3"/>
        <v>57433000</v>
      </c>
      <c r="G42" s="281">
        <f t="shared" si="1"/>
        <v>36770</v>
      </c>
      <c r="H42" s="180" t="e">
        <f ca="1">VLOOKUP($B42,Curves!$A$3:$I$34,3)-VLOOKUP($B42,Curves!$A$3:$I$34,7)</f>
        <v>#N/A</v>
      </c>
      <c r="I42" s="282" t="e">
        <f ca="1">VLOOKUP($B42,Curves!$A$3:$I$34,3)-VLOOKUP($B42,Curves!$A$3:$I$34,5)</f>
        <v>#N/A</v>
      </c>
      <c r="K42" s="256"/>
      <c r="L42" s="256"/>
      <c r="M42" s="256"/>
      <c r="N42" s="273"/>
      <c r="O42" s="22"/>
    </row>
    <row r="43" spans="1:15" ht="12" thickBot="1" x14ac:dyDescent="0.25">
      <c r="A43" s="274">
        <f t="shared" si="0"/>
        <v>31</v>
      </c>
      <c r="B43" s="89">
        <f t="shared" si="2"/>
        <v>36800</v>
      </c>
      <c r="C43" s="98">
        <f>VLOOKUP($B43,Forecast!$C$5:$S$100,16)</f>
        <v>3353935.4838709678</v>
      </c>
      <c r="D43" s="98">
        <f>VLOOKUP($B43,Forecast!$C$5:$S$100,5)</f>
        <v>3104806.4516129033</v>
      </c>
      <c r="E43" s="98">
        <f>VLOOKUP($B43,Forecast!$C$5:$S$100,17)</f>
        <v>254967.74193548388</v>
      </c>
      <c r="F43" s="99">
        <f t="shared" si="3"/>
        <v>65337000</v>
      </c>
      <c r="G43" s="283">
        <f t="shared" si="1"/>
        <v>36800</v>
      </c>
      <c r="H43" s="284" t="e">
        <f ca="1">VLOOKUP($B43,Curves!$A$3:$I$34,3)-VLOOKUP($B43,Curves!$A$3:$I$34,7)</f>
        <v>#N/A</v>
      </c>
      <c r="I43" s="285" t="e">
        <f ca="1">VLOOKUP($B43,Curves!$A$3:$I$34,3)-VLOOKUP($B43,Curves!$A$3:$I$34,5)</f>
        <v>#N/A</v>
      </c>
      <c r="K43" s="256"/>
      <c r="L43" s="256"/>
      <c r="M43" s="256"/>
      <c r="N43" s="273"/>
      <c r="O43" s="22"/>
    </row>
    <row r="44" spans="1:15" ht="12" thickBot="1" x14ac:dyDescent="0.25">
      <c r="A44" s="274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75">
        <f t="shared" si="3"/>
        <v>50584000</v>
      </c>
      <c r="G44" s="278">
        <f t="shared" si="1"/>
        <v>36831</v>
      </c>
      <c r="H44" s="279" t="e">
        <f ca="1">VLOOKUP($B44,Curves!$A$3:$I$34,3)-VLOOKUP($B44,Curves!$A$3:$I$34,7)</f>
        <v>#N/A</v>
      </c>
      <c r="I44" s="280" t="e">
        <f ca="1">VLOOKUP($B44,Curves!$A$3:$I$34,3)-VLOOKUP($B44,Curves!$A$3:$I$34,5)</f>
        <v>#N/A</v>
      </c>
      <c r="K44" s="256"/>
      <c r="L44" s="256"/>
      <c r="M44" s="256"/>
      <c r="N44" s="273"/>
      <c r="O44" s="22"/>
    </row>
    <row r="45" spans="1:15" x14ac:dyDescent="0.2">
      <c r="A45" s="274">
        <f t="shared" si="0"/>
        <v>31</v>
      </c>
      <c r="B45" s="88">
        <f t="shared" si="2"/>
        <v>36861</v>
      </c>
      <c r="C45" s="6">
        <f>VLOOKUP($B45,Forecast!$C$5:$S$100,16)</f>
        <v>3409142.8571428573</v>
      </c>
      <c r="D45" s="6">
        <f>VLOOKUP($B45,Forecast!$C$5:$S$100,5)</f>
        <v>3495142.8571428573</v>
      </c>
      <c r="E45" s="6">
        <f>VLOOKUP($B45,Forecast!$C$5:$S$100,17)</f>
        <v>-90476.190476190473</v>
      </c>
      <c r="F45" s="97">
        <f t="shared" si="3"/>
        <v>47779238.095238097</v>
      </c>
      <c r="G45" s="281">
        <f t="shared" si="1"/>
        <v>36861</v>
      </c>
      <c r="H45" s="180" t="e">
        <f ca="1">VLOOKUP($B45,Curves!$A$3:$I$34,3)-VLOOKUP($B45,Curves!$A$3:$I$34,7)</f>
        <v>#N/A</v>
      </c>
      <c r="I45" s="282" t="e">
        <f ca="1">VLOOKUP($B45,Curves!$A$3:$I$34,3)-VLOOKUP($B45,Curves!$A$3:$I$34,5)</f>
        <v>#N/A</v>
      </c>
      <c r="K45" s="256"/>
      <c r="L45" s="256"/>
      <c r="M45" s="256"/>
      <c r="N45" s="273"/>
      <c r="O45" s="22"/>
    </row>
    <row r="46" spans="1:15" x14ac:dyDescent="0.2">
      <c r="A46" s="274">
        <f t="shared" si="0"/>
        <v>31</v>
      </c>
      <c r="B46" s="88">
        <f t="shared" si="2"/>
        <v>36892</v>
      </c>
      <c r="C46" s="6">
        <f ca="1">VLOOKUP($B46,Forecast!$C$5:$S$100,16)</f>
        <v>3320000</v>
      </c>
      <c r="D46" s="6">
        <f ca="1">VLOOKUP($B46,Forecast!$C$5:$S$100,5)</f>
        <v>3567188.3870967743</v>
      </c>
      <c r="E46" s="6">
        <f ca="1">VLOOKUP($B46,Forecast!$C$5:$S$100,17)</f>
        <v>-247188.3870967743</v>
      </c>
      <c r="F46" s="97">
        <f t="shared" ca="1" si="3"/>
        <v>40116398.09523809</v>
      </c>
      <c r="G46" s="281">
        <f t="shared" si="1"/>
        <v>36892</v>
      </c>
      <c r="H46" s="180">
        <f ca="1">VLOOKUP($B46,Curves!$A$3:$I$34,3)-VLOOKUP($B46,Curves!$A$3:$I$34,7)</f>
        <v>4.9349999999999996</v>
      </c>
      <c r="I46" s="282">
        <f ca="1">VLOOKUP($B46,Curves!$A$3:$I$34,3)-VLOOKUP($B46,Curves!$A$3:$I$34,5)</f>
        <v>4.38</v>
      </c>
      <c r="K46" s="256"/>
      <c r="L46" s="256"/>
      <c r="M46" s="256"/>
      <c r="N46" s="273"/>
      <c r="O46" s="22"/>
    </row>
    <row r="47" spans="1:15" ht="12" thickBot="1" x14ac:dyDescent="0.25">
      <c r="A47" s="274">
        <f t="shared" si="0"/>
        <v>28</v>
      </c>
      <c r="B47" s="88">
        <f t="shared" si="2"/>
        <v>36923</v>
      </c>
      <c r="C47" s="6">
        <f ca="1">VLOOKUP($B47,Forecast!$C$5:$S$100,16)</f>
        <v>3320000</v>
      </c>
      <c r="D47" s="6">
        <f ca="1">VLOOKUP($B47,Forecast!$C$5:$S$100,5)</f>
        <v>3261531.7241379311</v>
      </c>
      <c r="E47" s="6">
        <f ca="1">VLOOKUP($B47,Forecast!$C$5:$S$100,17)</f>
        <v>58468.275862068869</v>
      </c>
      <c r="F47" s="97">
        <f t="shared" ca="1" si="3"/>
        <v>41753509.819376022</v>
      </c>
      <c r="G47" s="281">
        <f t="shared" si="1"/>
        <v>36923</v>
      </c>
      <c r="H47" s="180">
        <f ca="1">VLOOKUP($B47,Curves!$A$3:$I$34,3)-VLOOKUP($B47,Curves!$A$3:$I$34,7)</f>
        <v>2.5950000000000002</v>
      </c>
      <c r="I47" s="282">
        <f ca="1">VLOOKUP($B47,Curves!$A$3:$I$34,3)-VLOOKUP($B47,Curves!$A$3:$I$34,5)</f>
        <v>2.1300000000000003</v>
      </c>
      <c r="K47" s="256"/>
      <c r="L47" s="256"/>
      <c r="M47" s="256"/>
      <c r="N47" s="273"/>
      <c r="O47" s="22"/>
    </row>
    <row r="48" spans="1:15" ht="12" thickBot="1" x14ac:dyDescent="0.25">
      <c r="A48" s="274">
        <f t="shared" si="0"/>
        <v>31</v>
      </c>
      <c r="B48" s="349">
        <f>DATE(YEAR(B47),MONTH(B47)+1,1)</f>
        <v>36951</v>
      </c>
      <c r="C48" s="43">
        <f ca="1">VLOOKUP($B48,Forecast!$C$5:$S$100,16)</f>
        <v>3345000</v>
      </c>
      <c r="D48" s="43">
        <f ca="1">VLOOKUP($B48,Forecast!$C$5:$S$100,5)</f>
        <v>3060115.4838709678</v>
      </c>
      <c r="E48" s="43">
        <f ca="1">VLOOKUP($B48,Forecast!$C$5:$S$100,17)</f>
        <v>284884.51612903224</v>
      </c>
      <c r="F48" s="56">
        <f t="shared" ca="1" si="3"/>
        <v>50584929.819376022</v>
      </c>
      <c r="G48" s="283">
        <f t="shared" si="1"/>
        <v>36951</v>
      </c>
      <c r="H48" s="284">
        <f ca="1">VLOOKUP($B48,Curves!$A$3:$I$34,3)-VLOOKUP($B48,Curves!$A$3:$I$34,7)</f>
        <v>2.2000000000000002</v>
      </c>
      <c r="I48" s="285">
        <f ca="1">VLOOKUP($B48,Curves!$A$3:$I$34,3)-VLOOKUP($B48,Curves!$A$3:$I$34,5)</f>
        <v>1.75</v>
      </c>
      <c r="K48" s="256"/>
      <c r="L48" s="256"/>
      <c r="M48" s="256"/>
      <c r="N48" s="273"/>
      <c r="O48" s="22"/>
    </row>
    <row r="49" spans="1:15" x14ac:dyDescent="0.2">
      <c r="A49" s="274">
        <f t="shared" si="0"/>
        <v>30</v>
      </c>
      <c r="B49" s="88">
        <f t="shared" si="2"/>
        <v>36982</v>
      </c>
      <c r="C49" s="6">
        <f ca="1">VLOOKUP($B49,Forecast!$C$5:$S$100,16)</f>
        <v>3246900</v>
      </c>
      <c r="D49" s="6">
        <f ca="1">VLOOKUP($B49,Forecast!$C$5:$S$100,5)</f>
        <v>2845655.6666666665</v>
      </c>
      <c r="E49" s="6">
        <f ca="1">VLOOKUP($B49,Forecast!$C$5:$S$100,17)</f>
        <v>401244.33333333349</v>
      </c>
      <c r="F49" s="97">
        <f t="shared" ca="1" si="3"/>
        <v>62622259.819376022</v>
      </c>
      <c r="G49" s="278">
        <f t="shared" si="1"/>
        <v>36982</v>
      </c>
      <c r="H49" s="279">
        <f ca="1">VLOOKUP($B49,Curves!$A$3:$I$34,3)-VLOOKUP($B49,Curves!$A$3:$I$34,7)</f>
        <v>1.5449999999999999</v>
      </c>
      <c r="I49" s="280">
        <f ca="1">VLOOKUP($B49,Curves!$A$3:$I$34,3)-VLOOKUP($B49,Curves!$A$3:$I$34,5)</f>
        <v>1.18</v>
      </c>
      <c r="K49" s="256"/>
      <c r="L49" s="256"/>
      <c r="M49" s="256"/>
      <c r="N49" s="273"/>
      <c r="O49" s="22"/>
    </row>
    <row r="50" spans="1:15" x14ac:dyDescent="0.2">
      <c r="A50" s="274">
        <f t="shared" si="0"/>
        <v>31</v>
      </c>
      <c r="B50" s="88">
        <f t="shared" si="2"/>
        <v>37012</v>
      </c>
      <c r="C50" s="6">
        <f ca="1">VLOOKUP($B50,Forecast!$C$5:$S$100,16)</f>
        <v>3246900</v>
      </c>
      <c r="D50" s="6">
        <f ca="1">VLOOKUP($B50,Forecast!$C$5:$S$100,5)</f>
        <v>2845647.7419354841</v>
      </c>
      <c r="E50" s="6">
        <f ca="1">VLOOKUP($B50,Forecast!$C$5:$S$100,17)</f>
        <v>401252.25806451589</v>
      </c>
      <c r="F50" s="97">
        <f t="shared" ca="1" si="3"/>
        <v>75061079.819376022</v>
      </c>
      <c r="G50" s="281">
        <f t="shared" si="1"/>
        <v>37012</v>
      </c>
      <c r="H50" s="180">
        <f ca="1">VLOOKUP($B50,Curves!$A$3:$I$34,3)-VLOOKUP($B50,Curves!$A$3:$I$34,7)</f>
        <v>1.595</v>
      </c>
      <c r="I50" s="282">
        <f ca="1">VLOOKUP($B50,Curves!$A$3:$I$34,3)-VLOOKUP($B50,Curves!$A$3:$I$34,5)</f>
        <v>1.2749999999999999</v>
      </c>
      <c r="K50" s="256"/>
      <c r="L50" s="256"/>
      <c r="M50" s="256"/>
      <c r="N50" s="273"/>
      <c r="O50" s="22"/>
    </row>
    <row r="51" spans="1:15" x14ac:dyDescent="0.2">
      <c r="A51" s="274">
        <f t="shared" si="0"/>
        <v>30</v>
      </c>
      <c r="B51" s="88">
        <f t="shared" si="2"/>
        <v>37043</v>
      </c>
      <c r="C51" s="6">
        <f ca="1">VLOOKUP($B51,Forecast!$C$5:$S$100,16)</f>
        <v>3178300</v>
      </c>
      <c r="D51" s="6">
        <f ca="1">VLOOKUP($B51,Forecast!$C$5:$S$100,5)</f>
        <v>3115837</v>
      </c>
      <c r="E51" s="6">
        <f ca="1">VLOOKUP($B51,Forecast!$C$5:$S$100,17)</f>
        <v>62463</v>
      </c>
      <c r="F51" s="97">
        <f t="shared" ca="1" si="3"/>
        <v>76934969.819376022</v>
      </c>
      <c r="G51" s="281">
        <f t="shared" si="1"/>
        <v>37043</v>
      </c>
      <c r="H51" s="180">
        <f ca="1">VLOOKUP($B51,Curves!$A$3:$I$34,3)-VLOOKUP($B51,Curves!$A$3:$I$34,7)</f>
        <v>1.9450000000000001</v>
      </c>
      <c r="I51" s="282">
        <f ca="1">VLOOKUP($B51,Curves!$A$3:$I$34,3)-VLOOKUP($B51,Curves!$A$3:$I$34,5)</f>
        <v>1.625</v>
      </c>
      <c r="K51" s="256"/>
      <c r="L51" s="256"/>
      <c r="M51" s="256"/>
      <c r="N51" s="273"/>
      <c r="O51" s="22"/>
    </row>
    <row r="52" spans="1:15" x14ac:dyDescent="0.2">
      <c r="A52" s="274">
        <f t="shared" si="0"/>
        <v>31</v>
      </c>
      <c r="B52" s="88">
        <f t="shared" si="2"/>
        <v>37073</v>
      </c>
      <c r="C52" s="6">
        <f ca="1">VLOOKUP($B52,Forecast!$C$5:$S$100,16)</f>
        <v>3197500</v>
      </c>
      <c r="D52" s="6">
        <f ca="1">VLOOKUP($B52,Forecast!$C$5:$S$100,5)</f>
        <v>3350430.6451612907</v>
      </c>
      <c r="E52" s="6">
        <f ca="1">VLOOKUP($B52,Forecast!$C$5:$S$100,17)</f>
        <v>-152930.64516129065</v>
      </c>
      <c r="F52" s="97">
        <f t="shared" ca="1" si="3"/>
        <v>72194119.819376007</v>
      </c>
      <c r="G52" s="281">
        <f t="shared" si="1"/>
        <v>37073</v>
      </c>
      <c r="H52" s="180">
        <f ca="1">VLOOKUP($B52,Curves!$A$3:$I$34,3)-VLOOKUP($B52,Curves!$A$3:$I$34,7)</f>
        <v>3.6549999999999998</v>
      </c>
      <c r="I52" s="282">
        <f ca="1">VLOOKUP($B52,Curves!$A$3:$I$34,3)-VLOOKUP($B52,Curves!$A$3:$I$34,5)</f>
        <v>3.2199999999999998</v>
      </c>
      <c r="K52" s="256"/>
      <c r="L52" s="256"/>
      <c r="M52" s="256"/>
      <c r="N52" s="273"/>
      <c r="O52" s="22"/>
    </row>
    <row r="53" spans="1:15" x14ac:dyDescent="0.2">
      <c r="A53" s="274">
        <f t="shared" si="0"/>
        <v>31</v>
      </c>
      <c r="B53" s="88">
        <f t="shared" si="2"/>
        <v>37104</v>
      </c>
      <c r="C53" s="6">
        <f ca="1">VLOOKUP($B53,Forecast!$C$5:$S$100,16)</f>
        <v>3197500</v>
      </c>
      <c r="D53" s="6">
        <f ca="1">VLOOKUP($B53,Forecast!$C$5:$S$100,5)</f>
        <v>3549646.1290322584</v>
      </c>
      <c r="E53" s="6">
        <f ca="1">VLOOKUP($B53,Forecast!$C$5:$S$100,17)</f>
        <v>-352146.12903225841</v>
      </c>
      <c r="F53" s="97">
        <f t="shared" ca="1" si="3"/>
        <v>61277589.819375992</v>
      </c>
      <c r="G53" s="281">
        <f t="shared" si="1"/>
        <v>37104</v>
      </c>
      <c r="H53" s="180">
        <f ca="1">VLOOKUP($B53,Curves!$A$3:$I$34,3)-VLOOKUP($B53,Curves!$A$3:$I$34,7)</f>
        <v>3.7649999999999997</v>
      </c>
      <c r="I53" s="282">
        <f ca="1">VLOOKUP($B53,Curves!$A$3:$I$34,3)-VLOOKUP($B53,Curves!$A$3:$I$34,5)</f>
        <v>3.32</v>
      </c>
      <c r="K53" s="256"/>
      <c r="L53" s="256"/>
      <c r="M53" s="256"/>
      <c r="N53" s="273"/>
      <c r="O53" s="22"/>
    </row>
    <row r="54" spans="1:15" x14ac:dyDescent="0.2">
      <c r="A54" s="274">
        <f t="shared" si="0"/>
        <v>30</v>
      </c>
      <c r="B54" s="88">
        <f t="shared" si="2"/>
        <v>37135</v>
      </c>
      <c r="C54" s="6">
        <f ca="1">VLOOKUP($B54,Forecast!$C$5:$S$100,16)</f>
        <v>3184900</v>
      </c>
      <c r="D54" s="6">
        <f ca="1">VLOOKUP($B54,Forecast!$C$5:$S$100,5)</f>
        <v>3337416.6666666665</v>
      </c>
      <c r="E54" s="6">
        <f ca="1">VLOOKUP($B54,Forecast!$C$5:$S$100,17)</f>
        <v>-152516.66666666651</v>
      </c>
      <c r="F54" s="97">
        <f t="shared" ca="1" si="3"/>
        <v>56702089.819375999</v>
      </c>
      <c r="G54" s="281">
        <f t="shared" si="1"/>
        <v>37135</v>
      </c>
      <c r="H54" s="180">
        <f ca="1">VLOOKUP($B54,Curves!$A$3:$I$34,3)-VLOOKUP($B54,Curves!$A$3:$I$34,7)</f>
        <v>3.665</v>
      </c>
      <c r="I54" s="282">
        <f ca="1">VLOOKUP($B54,Curves!$A$3:$I$34,3)-VLOOKUP($B54,Curves!$A$3:$I$34,5)</f>
        <v>3.22</v>
      </c>
      <c r="K54" s="256"/>
      <c r="L54" s="256"/>
      <c r="M54" s="256"/>
      <c r="N54" s="273"/>
      <c r="O54" s="22"/>
    </row>
    <row r="55" spans="1:15" ht="12" thickBot="1" x14ac:dyDescent="0.25">
      <c r="A55" s="274">
        <f t="shared" si="0"/>
        <v>31</v>
      </c>
      <c r="B55" s="89">
        <f t="shared" si="2"/>
        <v>37165</v>
      </c>
      <c r="C55" s="98">
        <f ca="1">VLOOKUP($B55,Forecast!$C$5:$S$100,16)</f>
        <v>3184900</v>
      </c>
      <c r="D55" s="98">
        <f ca="1">VLOOKUP($B55,Forecast!$C$5:$S$100,5)</f>
        <v>3147950.6451612907</v>
      </c>
      <c r="E55" s="98">
        <f ca="1">VLOOKUP($B55,Forecast!$C$5:$S$100,17)</f>
        <v>36949.354838709347</v>
      </c>
      <c r="F55" s="99">
        <f t="shared" ca="1" si="3"/>
        <v>57847519.819375992</v>
      </c>
      <c r="G55" s="283">
        <f t="shared" si="1"/>
        <v>37165</v>
      </c>
      <c r="H55" s="284">
        <f ca="1">VLOOKUP($B55,Curves!$A$3:$I$34,3)-VLOOKUP($B55,Curves!$A$3:$I$34,7)</f>
        <v>1.7150000000000001</v>
      </c>
      <c r="I55" s="285">
        <f ca="1">VLOOKUP($B55,Curves!$A$3:$I$34,3)-VLOOKUP($B55,Curves!$A$3:$I$34,5)</f>
        <v>1.31</v>
      </c>
      <c r="K55" s="256"/>
      <c r="L55" s="256"/>
      <c r="M55" s="256"/>
      <c r="N55" s="273"/>
      <c r="O55" s="22"/>
    </row>
    <row r="56" spans="1:15" ht="12" thickBot="1" x14ac:dyDescent="0.25">
      <c r="A56" s="274">
        <f t="shared" si="0"/>
        <v>30</v>
      </c>
      <c r="B56" s="88">
        <f t="shared" si="2"/>
        <v>37196</v>
      </c>
      <c r="C56" s="6">
        <f ca="1">VLOOKUP($B56,Forecast!$C$5:$S$100,16)</f>
        <v>3034900</v>
      </c>
      <c r="D56" s="6">
        <f ca="1">VLOOKUP($B56,Forecast!$C$5:$S$100,5)</f>
        <v>3314270</v>
      </c>
      <c r="E56" s="6">
        <f ca="1">VLOOKUP($B56,Forecast!$C$5:$S$100,17)</f>
        <v>-279370</v>
      </c>
      <c r="F56" s="275">
        <f t="shared" ca="1" si="3"/>
        <v>49466419.819375992</v>
      </c>
      <c r="G56" s="278">
        <f t="shared" si="1"/>
        <v>37196</v>
      </c>
      <c r="H56" s="279">
        <f ca="1">VLOOKUP($B56,Curves!$A$3:$I$34,3)-VLOOKUP($B56,Curves!$A$3:$I$34,7)</f>
        <v>1.4175</v>
      </c>
      <c r="I56" s="280">
        <f ca="1">VLOOKUP($B56,Curves!$A$3:$I$34,3)-VLOOKUP($B56,Curves!$A$3:$I$34,5)</f>
        <v>1.2050000000000001</v>
      </c>
      <c r="K56" s="256"/>
      <c r="L56" s="256"/>
      <c r="M56" s="256"/>
      <c r="N56" s="273"/>
      <c r="O56" s="22"/>
    </row>
    <row r="57" spans="1:15" x14ac:dyDescent="0.2">
      <c r="A57" s="274">
        <f t="shared" si="0"/>
        <v>31</v>
      </c>
      <c r="B57" s="88">
        <f t="shared" si="2"/>
        <v>37226</v>
      </c>
      <c r="C57" s="6">
        <f ca="1">VLOOKUP($B57,Forecast!$C$5:$S$100,16)</f>
        <v>2984900</v>
      </c>
      <c r="D57" s="6">
        <f ca="1">VLOOKUP($B57,Forecast!$C$5:$S$100,5)</f>
        <v>3549997.1428571432</v>
      </c>
      <c r="E57" s="6">
        <f ca="1">VLOOKUP($B57,Forecast!$C$5:$S$100,17)</f>
        <v>-565097.14285714319</v>
      </c>
      <c r="F57" s="97">
        <f t="shared" ca="1" si="3"/>
        <v>31948408.390804552</v>
      </c>
      <c r="G57" s="281">
        <f t="shared" si="1"/>
        <v>37226</v>
      </c>
      <c r="H57" s="180">
        <f ca="1">VLOOKUP($B57,Curves!$A$3:$I$34,3)-VLOOKUP($B57,Curves!$A$3:$I$34,7)</f>
        <v>1.4175</v>
      </c>
      <c r="I57" s="282">
        <f ca="1">VLOOKUP($B57,Curves!$A$3:$I$34,3)-VLOOKUP($B57,Curves!$A$3:$I$34,5)</f>
        <v>1.2050000000000001</v>
      </c>
      <c r="K57" s="256"/>
      <c r="L57" s="256"/>
      <c r="M57" s="256"/>
      <c r="N57" s="273"/>
      <c r="O57" s="22"/>
    </row>
    <row r="58" spans="1:15" x14ac:dyDescent="0.2">
      <c r="A58" s="274">
        <f t="shared" si="0"/>
        <v>31</v>
      </c>
      <c r="B58" s="88">
        <f t="shared" si="2"/>
        <v>37257</v>
      </c>
      <c r="C58" s="6">
        <f ca="1">VLOOKUP($B58,Forecast!$C$5:$S$100,16)</f>
        <v>2885900</v>
      </c>
      <c r="D58" s="6">
        <f ca="1">VLOOKUP($B58,Forecast!$C$5:$S$100,5)</f>
        <v>3567188.3870967743</v>
      </c>
      <c r="E58" s="6">
        <f ca="1">VLOOKUP($B58,Forecast!$C$5:$S$100,17)</f>
        <v>-681288.3870967743</v>
      </c>
      <c r="F58" s="97">
        <f t="shared" ca="1" si="3"/>
        <v>10828468.390804548</v>
      </c>
      <c r="G58" s="281">
        <f t="shared" si="1"/>
        <v>37257</v>
      </c>
      <c r="H58" s="180">
        <f ca="1">VLOOKUP($B58,Curves!$A$3:$I$34,3)-VLOOKUP($B58,Curves!$A$3:$I$34,7)</f>
        <v>1.405</v>
      </c>
      <c r="I58" s="282">
        <f ca="1">VLOOKUP($B58,Curves!$A$3:$I$34,3)-VLOOKUP($B58,Curves!$A$3:$I$34,5)</f>
        <v>1.1975</v>
      </c>
      <c r="K58" s="256"/>
      <c r="L58" s="256"/>
      <c r="M58" s="256"/>
      <c r="N58" s="273"/>
      <c r="O58" s="22"/>
    </row>
    <row r="59" spans="1:15" x14ac:dyDescent="0.2">
      <c r="A59" s="274">
        <f t="shared" si="0"/>
        <v>28</v>
      </c>
      <c r="B59" s="88">
        <f t="shared" si="2"/>
        <v>37288</v>
      </c>
      <c r="C59" s="6">
        <f ca="1">VLOOKUP($B59,Forecast!$C$5:$S$100,16)</f>
        <v>2885900</v>
      </c>
      <c r="D59" s="6">
        <f ca="1">VLOOKUP($B59,Forecast!$C$5:$S$100,5)</f>
        <v>3311531.7241379311</v>
      </c>
      <c r="E59" s="6">
        <f ca="1">VLOOKUP($B59,Forecast!$C$5:$S$100,17)</f>
        <v>-425631.72413793113</v>
      </c>
      <c r="F59" s="97">
        <f t="shared" ca="1" si="3"/>
        <v>-1089219.8850575238</v>
      </c>
      <c r="G59" s="281">
        <f t="shared" si="1"/>
        <v>37288</v>
      </c>
      <c r="H59" s="180">
        <f ca="1">VLOOKUP($B59,Curves!$A$3:$I$34,3)-VLOOKUP($B59,Curves!$A$3:$I$34,7)</f>
        <v>1.405</v>
      </c>
      <c r="I59" s="282">
        <f ca="1">VLOOKUP($B59,Curves!$A$3:$I$34,3)-VLOOKUP($B59,Curves!$A$3:$I$34,5)</f>
        <v>1.1975</v>
      </c>
      <c r="K59" s="256"/>
      <c r="L59" s="256"/>
      <c r="M59" s="256"/>
      <c r="N59" s="273"/>
      <c r="O59" s="22"/>
    </row>
    <row r="60" spans="1:15" ht="12" thickBot="1" x14ac:dyDescent="0.25">
      <c r="A60" s="274">
        <f t="shared" si="0"/>
        <v>31</v>
      </c>
      <c r="B60" s="89">
        <f>DATE(YEAR(B59),MONTH(B59)+1,1)</f>
        <v>37316</v>
      </c>
      <c r="C60" s="98">
        <f ca="1">VLOOKUP($B60,Forecast!$C$5:$S$100,16)</f>
        <v>2885900</v>
      </c>
      <c r="D60" s="98">
        <f ca="1">VLOOKUP($B60,Forecast!$C$5:$S$100,5)</f>
        <v>3110115.4838709678</v>
      </c>
      <c r="E60" s="98">
        <f ca="1">VLOOKUP($B60,Forecast!$C$5:$S$100,17)</f>
        <v>-224215.48387096776</v>
      </c>
      <c r="F60" s="99">
        <f t="shared" ca="1" si="3"/>
        <v>-8039899.8850575238</v>
      </c>
      <c r="G60" s="283">
        <f t="shared" si="1"/>
        <v>37316</v>
      </c>
      <c r="H60" s="284">
        <f ca="1">VLOOKUP($B60,Curves!$A$3:$I$34,3)-VLOOKUP($B60,Curves!$A$3:$I$34,7)</f>
        <v>1.405</v>
      </c>
      <c r="I60" s="285">
        <f ca="1">VLOOKUP($B60,Curves!$A$3:$I$34,3)-VLOOKUP($B60,Curves!$A$3:$I$34,5)</f>
        <v>1.1975</v>
      </c>
      <c r="K60" s="256"/>
      <c r="L60" s="256"/>
      <c r="M60" s="256"/>
      <c r="N60" s="273"/>
      <c r="O60" s="22"/>
    </row>
    <row r="61" spans="1:15" x14ac:dyDescent="0.2">
      <c r="B61" s="276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workbookViewId="0">
      <selection activeCell="F16" sqref="F16"/>
    </sheetView>
  </sheetViews>
  <sheetFormatPr defaultRowHeight="11.25" x14ac:dyDescent="0.2"/>
  <cols>
    <col min="1" max="1" width="5.85546875" style="21" bestFit="1" customWidth="1"/>
    <col min="2" max="2" width="6.42578125" style="21" bestFit="1" customWidth="1"/>
    <col min="3" max="3" width="10.85546875" style="21" customWidth="1"/>
    <col min="4" max="4" width="10.42578125" style="21" bestFit="1" customWidth="1"/>
    <col min="5" max="5" width="12.42578125" style="21" bestFit="1" customWidth="1"/>
    <col min="6" max="6" width="8.5703125" style="21" bestFit="1" customWidth="1"/>
    <col min="7" max="7" width="11.85546875" style="21" bestFit="1" customWidth="1"/>
    <col min="8" max="8" width="8.85546875" style="21" bestFit="1" customWidth="1"/>
    <col min="9" max="9" width="14.85546875" style="21" bestFit="1" customWidth="1"/>
    <col min="10" max="10" width="13.85546875" style="21" bestFit="1" customWidth="1"/>
    <col min="11" max="11" width="8.42578125" style="21" bestFit="1" customWidth="1"/>
    <col min="12" max="12" width="10.85546875" style="21" bestFit="1" customWidth="1"/>
    <col min="13" max="13" width="8" style="21" bestFit="1" customWidth="1"/>
    <col min="14" max="14" width="9.28515625" style="21" bestFit="1" customWidth="1"/>
    <col min="15" max="16" width="8" style="21" bestFit="1" customWidth="1"/>
    <col min="17" max="21" width="9" style="21" bestFit="1" customWidth="1"/>
    <col min="22" max="22" width="9.140625" style="21"/>
    <col min="23" max="23" width="9.7109375" style="21" bestFit="1" customWidth="1"/>
    <col min="24" max="24" width="7.85546875" style="21" bestFit="1" customWidth="1"/>
    <col min="25" max="25" width="2.7109375" style="21" bestFit="1" customWidth="1"/>
    <col min="26" max="16384" width="9.140625" style="21"/>
  </cols>
  <sheetData>
    <row r="1" spans="2:26" x14ac:dyDescent="0.2">
      <c r="C1" s="339" t="s">
        <v>232</v>
      </c>
      <c r="E1" s="339" t="s">
        <v>232</v>
      </c>
      <c r="H1" s="339" t="s">
        <v>232</v>
      </c>
      <c r="K1" s="339" t="s">
        <v>232</v>
      </c>
      <c r="L1" s="329">
        <v>1</v>
      </c>
      <c r="M1" s="329">
        <v>0.9</v>
      </c>
      <c r="N1" s="329">
        <v>0.6</v>
      </c>
      <c r="O1" s="329">
        <v>0.5</v>
      </c>
      <c r="P1" s="329">
        <v>0.25</v>
      </c>
      <c r="Q1" s="331">
        <v>1</v>
      </c>
      <c r="R1" s="331">
        <v>0.9</v>
      </c>
      <c r="S1" s="331">
        <v>0.6</v>
      </c>
      <c r="T1" s="331">
        <v>0.5</v>
      </c>
      <c r="U1" s="331">
        <v>0.25</v>
      </c>
      <c r="W1" s="21">
        <v>0.56000000000000005</v>
      </c>
      <c r="X1" s="21">
        <v>250</v>
      </c>
      <c r="Y1" s="21">
        <v>50</v>
      </c>
    </row>
    <row r="2" spans="2:26" s="25" customFormat="1" ht="12" thickBot="1" x14ac:dyDescent="0.25">
      <c r="B2" s="25" t="s">
        <v>84</v>
      </c>
      <c r="C2" s="25" t="s">
        <v>223</v>
      </c>
      <c r="D2" s="25" t="s">
        <v>225</v>
      </c>
      <c r="E2" s="25" t="s">
        <v>224</v>
      </c>
      <c r="F2" s="25" t="s">
        <v>226</v>
      </c>
      <c r="G2" s="25" t="s">
        <v>217</v>
      </c>
      <c r="H2" s="25" t="s">
        <v>218</v>
      </c>
      <c r="I2" s="25" t="s">
        <v>227</v>
      </c>
      <c r="J2" s="25" t="s">
        <v>219</v>
      </c>
      <c r="K2" s="25" t="s">
        <v>220</v>
      </c>
      <c r="L2" s="330" t="s">
        <v>222</v>
      </c>
      <c r="M2" s="330" t="s">
        <v>228</v>
      </c>
      <c r="N2" s="330" t="s">
        <v>228</v>
      </c>
      <c r="O2" s="330" t="s">
        <v>228</v>
      </c>
      <c r="P2" s="330" t="s">
        <v>228</v>
      </c>
      <c r="Q2" s="332" t="s">
        <v>221</v>
      </c>
      <c r="R2" s="332" t="s">
        <v>221</v>
      </c>
      <c r="S2" s="332" t="s">
        <v>221</v>
      </c>
      <c r="T2" s="332" t="s">
        <v>221</v>
      </c>
      <c r="U2" s="332" t="s">
        <v>221</v>
      </c>
      <c r="W2" s="25" t="s">
        <v>215</v>
      </c>
    </row>
    <row r="3" spans="2:26" x14ac:dyDescent="0.2">
      <c r="B3" s="101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28">
        <f t="shared" ref="F3:F14" si="0">C3-E3-D3</f>
        <v>586.77758064516138</v>
      </c>
      <c r="G3" s="21">
        <v>850</v>
      </c>
      <c r="H3" s="345">
        <v>550</v>
      </c>
      <c r="I3" s="23">
        <f>SUM(F3:H3)</f>
        <v>1986.7775806451614</v>
      </c>
      <c r="J3" s="21">
        <v>125</v>
      </c>
      <c r="K3" s="23">
        <f>HLOOKUP($X3,[4]Data!$S$7:$BU$78,12)/1000</f>
        <v>616.2341612903225</v>
      </c>
      <c r="L3" s="23">
        <f ca="1">VLOOKUP($B3,'Power Curve'!$D$9:$CJ$282,85,0)/1000</f>
        <v>0</v>
      </c>
      <c r="M3" s="23">
        <f ca="1">$L3*M$1</f>
        <v>0</v>
      </c>
      <c r="N3" s="23">
        <f ca="1">$L3*N$1</f>
        <v>0</v>
      </c>
      <c r="O3" s="23">
        <f ca="1">$L3*O$1</f>
        <v>0</v>
      </c>
      <c r="P3" s="23">
        <f ca="1">$L3*P$1</f>
        <v>0</v>
      </c>
      <c r="Q3" s="23">
        <f ca="1">IF(($I3-$J3-$K3-L3)&gt;1200,1200,($I3-$J3-$K3-L3))</f>
        <v>1200</v>
      </c>
      <c r="R3" s="23">
        <f ca="1">$I3-$J3-$K3-M3</f>
        <v>1245.543419354839</v>
      </c>
      <c r="S3" s="23">
        <f ca="1">$I3-$J3-$K3-N3</f>
        <v>1245.543419354839</v>
      </c>
      <c r="T3" s="23">
        <f ca="1">$I3-$J3-$K3-O3</f>
        <v>1245.543419354839</v>
      </c>
      <c r="U3" s="23">
        <f ca="1">$I3-$J3-$K3-P3</f>
        <v>1245.543419354839</v>
      </c>
      <c r="W3" s="132">
        <f ca="1">VLOOKUP($B3,Curves!$A$2:$M$28,12,0)</f>
        <v>4.42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101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28">
        <f t="shared" si="0"/>
        <v>634.34017241379297</v>
      </c>
      <c r="G4" s="21">
        <v>850</v>
      </c>
      <c r="H4" s="346">
        <v>550</v>
      </c>
      <c r="I4" s="23">
        <f t="shared" ref="I4:I14" si="1">SUM(F4:H4)</f>
        <v>2034.340172413793</v>
      </c>
      <c r="J4" s="21">
        <v>125</v>
      </c>
      <c r="K4" s="23">
        <f>HLOOKUP($X4,[4]Data!$S$7:$BU$78,12)/1000</f>
        <v>526.46765517241374</v>
      </c>
      <c r="L4" s="23">
        <f ca="1">VLOOKUP($B4,'Power Curve'!$D$9:$CJ$282,85,0)/1000</f>
        <v>0</v>
      </c>
      <c r="M4" s="23">
        <f t="shared" ref="M4:P14" ca="1" si="2">$L4*M$1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ref="Q4:Q14" ca="1" si="3">IF(($I4-$J4-$K4-L4)&gt;1200,1200,($I4-$J4-$K4-L4))</f>
        <v>1200</v>
      </c>
      <c r="R4" s="23">
        <f t="shared" ref="R4:R14" ca="1" si="4">$I4-$J4-$K4-M4</f>
        <v>1382.8725172413792</v>
      </c>
      <c r="S4" s="23">
        <f t="shared" ref="S4:S14" ca="1" si="5">$I4-$J4-$K4-N4</f>
        <v>1382.8725172413792</v>
      </c>
      <c r="T4" s="23">
        <f t="shared" ref="T4:T14" ca="1" si="6">$I4-$J4-$K4-O4</f>
        <v>1382.8725172413792</v>
      </c>
      <c r="U4" s="23">
        <f t="shared" ref="U4:U14" ca="1" si="7">$I4-$J4-$K4-P4</f>
        <v>1382.8725172413792</v>
      </c>
      <c r="W4" s="132">
        <f ca="1">VLOOKUP($B4,Curves!$A$2:$M$28,12,0)</f>
        <v>2.1500000000000004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101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28">
        <f t="shared" si="0"/>
        <v>642.48064516129034</v>
      </c>
      <c r="G5" s="21">
        <v>850</v>
      </c>
      <c r="H5" s="346">
        <v>550</v>
      </c>
      <c r="I5" s="23">
        <f t="shared" si="1"/>
        <v>2042.4806451612903</v>
      </c>
      <c r="J5" s="21">
        <v>125</v>
      </c>
      <c r="K5" s="23">
        <f>HLOOKUP($X5,[4]Data!$S$7:$BU$78,12)/1000</f>
        <v>458.16383870967741</v>
      </c>
      <c r="L5" s="23">
        <f ca="1">VLOOKUP($B5,'Power Curve'!$D$9:$CJ$282,85,0)/1000</f>
        <v>0</v>
      </c>
      <c r="M5" s="23">
        <f t="shared" ca="1" si="2"/>
        <v>0</v>
      </c>
      <c r="N5" s="23">
        <f t="shared" ca="1" si="2"/>
        <v>0</v>
      </c>
      <c r="O5" s="23">
        <f t="shared" ca="1" si="2"/>
        <v>0</v>
      </c>
      <c r="P5" s="23">
        <f t="shared" ca="1" si="2"/>
        <v>0</v>
      </c>
      <c r="Q5" s="23">
        <f t="shared" ca="1" si="3"/>
        <v>1200</v>
      </c>
      <c r="R5" s="23">
        <f t="shared" ca="1" si="4"/>
        <v>1459.316806451613</v>
      </c>
      <c r="S5" s="23">
        <f t="shared" ca="1" si="5"/>
        <v>1459.316806451613</v>
      </c>
      <c r="T5" s="23">
        <f t="shared" ca="1" si="6"/>
        <v>1459.316806451613</v>
      </c>
      <c r="U5" s="23">
        <f t="shared" ca="1" si="7"/>
        <v>1459.316806451613</v>
      </c>
      <c r="W5" s="132">
        <f ca="1">VLOOKUP($B5,Curves!$A$2:$M$28,12,0)</f>
        <v>1.77</v>
      </c>
      <c r="X5" s="85">
        <f t="shared" si="8"/>
        <v>36586</v>
      </c>
      <c r="Z5" s="85">
        <f t="shared" si="9"/>
        <v>36923</v>
      </c>
    </row>
    <row r="6" spans="2:26" x14ac:dyDescent="0.2">
      <c r="B6" s="101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28">
        <f t="shared" si="0"/>
        <v>620.34899999999971</v>
      </c>
      <c r="G6" s="21">
        <v>850</v>
      </c>
      <c r="H6" s="346">
        <v>550</v>
      </c>
      <c r="I6" s="23">
        <f t="shared" si="1"/>
        <v>2020.3489999999997</v>
      </c>
      <c r="J6" s="21">
        <v>125</v>
      </c>
      <c r="K6" s="23">
        <f>HLOOKUP($X6,[4]Data!$S$7:$BU$78,12)/1000</f>
        <v>458.58123333333333</v>
      </c>
      <c r="L6" s="23">
        <f ca="1">VLOOKUP($B6,'Power Curve'!$D$9:$CJ$282,85,0)/1000</f>
        <v>98.1</v>
      </c>
      <c r="M6" s="23">
        <f t="shared" ca="1" si="2"/>
        <v>88.289999999999992</v>
      </c>
      <c r="N6" s="23">
        <f t="shared" ca="1" si="2"/>
        <v>58.859999999999992</v>
      </c>
      <c r="O6" s="23">
        <f t="shared" ca="1" si="2"/>
        <v>49.05</v>
      </c>
      <c r="P6" s="23">
        <f t="shared" ca="1" si="2"/>
        <v>24.524999999999999</v>
      </c>
      <c r="Q6" s="23">
        <f t="shared" ca="1" si="3"/>
        <v>1200</v>
      </c>
      <c r="R6" s="23">
        <f t="shared" ca="1" si="4"/>
        <v>1348.4777666666664</v>
      </c>
      <c r="S6" s="23">
        <f t="shared" ca="1" si="5"/>
        <v>1377.9077666666665</v>
      </c>
      <c r="T6" s="23">
        <f t="shared" ca="1" si="6"/>
        <v>1387.7177666666664</v>
      </c>
      <c r="U6" s="23">
        <f t="shared" ca="1" si="7"/>
        <v>1412.2427666666663</v>
      </c>
      <c r="W6" s="132">
        <f ca="1">VLOOKUP($B6,Curves!$A$2:$M$28,12,0)</f>
        <v>1.1599999999999999</v>
      </c>
      <c r="X6" s="85">
        <f t="shared" si="8"/>
        <v>36617</v>
      </c>
      <c r="Z6" s="85">
        <f t="shared" si="9"/>
        <v>36951</v>
      </c>
    </row>
    <row r="7" spans="2:26" x14ac:dyDescent="0.2">
      <c r="B7" s="101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28">
        <f t="shared" si="0"/>
        <v>599.87864516129048</v>
      </c>
      <c r="G7" s="21">
        <v>850</v>
      </c>
      <c r="H7" s="346">
        <v>550</v>
      </c>
      <c r="I7" s="23">
        <f t="shared" si="1"/>
        <v>1999.8786451612905</v>
      </c>
      <c r="J7" s="21">
        <v>125</v>
      </c>
      <c r="K7" s="23">
        <f>HLOOKUP($X7,[4]Data!$S$7:$BU$78,12)/1000</f>
        <v>547.81019354838713</v>
      </c>
      <c r="L7" s="23">
        <f ca="1">VLOOKUP($B7,'Power Curve'!$D$9:$CJ$282,85,0)/1000</f>
        <v>98.1</v>
      </c>
      <c r="M7" s="23">
        <f t="shared" ca="1" si="2"/>
        <v>88.289999999999992</v>
      </c>
      <c r="N7" s="23">
        <f t="shared" ca="1" si="2"/>
        <v>58.859999999999992</v>
      </c>
      <c r="O7" s="23">
        <f t="shared" ca="1" si="2"/>
        <v>49.05</v>
      </c>
      <c r="P7" s="23">
        <f t="shared" ca="1" si="2"/>
        <v>24.524999999999999</v>
      </c>
      <c r="Q7" s="23">
        <f t="shared" ca="1" si="3"/>
        <v>1200</v>
      </c>
      <c r="R7" s="23">
        <f t="shared" ca="1" si="4"/>
        <v>1238.7784516129034</v>
      </c>
      <c r="S7" s="23">
        <f t="shared" ca="1" si="5"/>
        <v>1268.2084516129034</v>
      </c>
      <c r="T7" s="23">
        <f t="shared" ca="1" si="6"/>
        <v>1278.0184516129034</v>
      </c>
      <c r="U7" s="23">
        <f t="shared" ca="1" si="7"/>
        <v>1302.5434516129033</v>
      </c>
      <c r="W7" s="132">
        <f ca="1">VLOOKUP($B7,Curves!$A$2:$M$28,12,0)</f>
        <v>1.21</v>
      </c>
      <c r="X7" s="85">
        <f t="shared" si="8"/>
        <v>36647</v>
      </c>
      <c r="Z7" s="85">
        <f t="shared" si="9"/>
        <v>36982</v>
      </c>
    </row>
    <row r="8" spans="2:26" x14ac:dyDescent="0.2">
      <c r="B8" s="101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28">
        <f t="shared" si="0"/>
        <v>577.88803333333362</v>
      </c>
      <c r="G8" s="21">
        <v>850</v>
      </c>
      <c r="H8" s="346">
        <v>625</v>
      </c>
      <c r="I8" s="23">
        <f t="shared" si="1"/>
        <v>2052.8880333333336</v>
      </c>
      <c r="J8" s="21">
        <v>125</v>
      </c>
      <c r="K8" s="23">
        <f>HLOOKUP($X8,[4]Data!$S$7:$BU$78,12)/1000</f>
        <v>585.10643333333337</v>
      </c>
      <c r="L8" s="23">
        <f ca="1">VLOOKUP($B8,'Power Curve'!$D$9:$CJ$282,85,0)/1000</f>
        <v>191.7</v>
      </c>
      <c r="M8" s="23">
        <f t="shared" ca="1" si="2"/>
        <v>172.53</v>
      </c>
      <c r="N8" s="23">
        <f t="shared" ca="1" si="2"/>
        <v>115.02</v>
      </c>
      <c r="O8" s="23">
        <f t="shared" ca="1" si="2"/>
        <v>95.85</v>
      </c>
      <c r="P8" s="23">
        <f t="shared" ca="1" si="2"/>
        <v>47.924999999999997</v>
      </c>
      <c r="Q8" s="23">
        <f t="shared" ca="1" si="3"/>
        <v>1151.0816000000002</v>
      </c>
      <c r="R8" s="23">
        <f t="shared" ca="1" si="4"/>
        <v>1170.2516000000003</v>
      </c>
      <c r="S8" s="23">
        <f t="shared" ca="1" si="5"/>
        <v>1227.7616000000003</v>
      </c>
      <c r="T8" s="23">
        <f t="shared" ca="1" si="6"/>
        <v>1246.9316000000003</v>
      </c>
      <c r="U8" s="23">
        <f t="shared" ca="1" si="7"/>
        <v>1294.8566000000003</v>
      </c>
      <c r="W8" s="132">
        <f ca="1">VLOOKUP($B8,Curves!$A$2:$M$28,12,0)</f>
        <v>1.56</v>
      </c>
      <c r="X8" s="85">
        <f t="shared" si="8"/>
        <v>36678</v>
      </c>
      <c r="Z8" s="85">
        <f t="shared" si="9"/>
        <v>37012</v>
      </c>
    </row>
    <row r="9" spans="2:26" x14ac:dyDescent="0.2">
      <c r="B9" s="101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28">
        <f t="shared" si="0"/>
        <v>639.49919354838721</v>
      </c>
      <c r="G9" s="21">
        <v>850</v>
      </c>
      <c r="H9" s="346">
        <v>625</v>
      </c>
      <c r="I9" s="23">
        <f t="shared" si="1"/>
        <v>2114.4991935483872</v>
      </c>
      <c r="J9" s="21">
        <v>125</v>
      </c>
      <c r="K9" s="23">
        <f>HLOOKUP($X9,[4]Data!$S$7:$BU$78,12)/1000</f>
        <v>677.56558064516128</v>
      </c>
      <c r="L9" s="23">
        <f ca="1">VLOOKUP($B9,'Power Curve'!$D$9:$CJ$282,85,0)/1000</f>
        <v>292.5</v>
      </c>
      <c r="M9" s="23">
        <f t="shared" ca="1" si="2"/>
        <v>263.25</v>
      </c>
      <c r="N9" s="23">
        <f t="shared" ca="1" si="2"/>
        <v>175.5</v>
      </c>
      <c r="O9" s="23">
        <f t="shared" ca="1" si="2"/>
        <v>146.25</v>
      </c>
      <c r="P9" s="23">
        <f t="shared" ca="1" si="2"/>
        <v>73.125</v>
      </c>
      <c r="Q9" s="23">
        <f t="shared" ca="1" si="3"/>
        <v>1019.4336129032258</v>
      </c>
      <c r="R9" s="23">
        <f t="shared" ca="1" si="4"/>
        <v>1048.6836129032258</v>
      </c>
      <c r="S9" s="23">
        <f t="shared" ca="1" si="5"/>
        <v>1136.4336129032258</v>
      </c>
      <c r="T9" s="23">
        <f t="shared" ca="1" si="6"/>
        <v>1165.6836129032258</v>
      </c>
      <c r="U9" s="23">
        <f t="shared" ca="1" si="7"/>
        <v>1238.8086129032258</v>
      </c>
      <c r="W9" s="132">
        <f ca="1">VLOOKUP($B9,Curves!$A$2:$M$28,12,0)</f>
        <v>3.21</v>
      </c>
      <c r="X9" s="85">
        <f t="shared" si="8"/>
        <v>36708</v>
      </c>
      <c r="Z9" s="85">
        <f t="shared" si="9"/>
        <v>37043</v>
      </c>
    </row>
    <row r="10" spans="2:26" x14ac:dyDescent="0.2">
      <c r="B10" s="101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28">
        <f t="shared" si="0"/>
        <v>599.36812903225837</v>
      </c>
      <c r="G10" s="21">
        <v>850</v>
      </c>
      <c r="H10" s="346">
        <v>625</v>
      </c>
      <c r="I10" s="23">
        <f t="shared" si="1"/>
        <v>2074.3681290322584</v>
      </c>
      <c r="J10" s="21">
        <v>125</v>
      </c>
      <c r="K10" s="23">
        <f>HLOOKUP($X10,[4]Data!$S$7:$BU$78,12)/1000</f>
        <v>753.44387096774199</v>
      </c>
      <c r="L10" s="23">
        <f ca="1">VLOOKUP($B10,'Power Curve'!$D$9:$CJ$282,85,0)/1000</f>
        <v>292.5</v>
      </c>
      <c r="M10" s="23">
        <f t="shared" ca="1" si="2"/>
        <v>263.25</v>
      </c>
      <c r="N10" s="23">
        <f t="shared" ca="1" si="2"/>
        <v>175.5</v>
      </c>
      <c r="O10" s="23">
        <f t="shared" ca="1" si="2"/>
        <v>146.25</v>
      </c>
      <c r="P10" s="23">
        <f t="shared" ca="1" si="2"/>
        <v>73.125</v>
      </c>
      <c r="Q10" s="23">
        <f t="shared" ca="1" si="3"/>
        <v>903.42425806451638</v>
      </c>
      <c r="R10" s="23">
        <f t="shared" ca="1" si="4"/>
        <v>932.67425806451638</v>
      </c>
      <c r="S10" s="23">
        <f t="shared" ca="1" si="5"/>
        <v>1020.4242580645164</v>
      </c>
      <c r="T10" s="23">
        <f t="shared" ca="1" si="6"/>
        <v>1049.6742580645164</v>
      </c>
      <c r="U10" s="23">
        <f t="shared" ca="1" si="7"/>
        <v>1122.7992580645164</v>
      </c>
      <c r="W10" s="132">
        <f ca="1">VLOOKUP($B10,Curves!$A$2:$M$28,12,0)</f>
        <v>3.3</v>
      </c>
      <c r="X10" s="85">
        <f t="shared" si="8"/>
        <v>36739</v>
      </c>
      <c r="Z10" s="85">
        <f t="shared" si="9"/>
        <v>37073</v>
      </c>
    </row>
    <row r="11" spans="2:26" x14ac:dyDescent="0.2">
      <c r="B11" s="101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28">
        <f t="shared" si="0"/>
        <v>705.12326666666695</v>
      </c>
      <c r="G11" s="21">
        <v>850</v>
      </c>
      <c r="H11" s="346">
        <v>625</v>
      </c>
      <c r="I11" s="23">
        <f t="shared" si="1"/>
        <v>2180.123266666667</v>
      </c>
      <c r="J11" s="21">
        <v>125</v>
      </c>
      <c r="K11" s="23">
        <f>HLOOKUP($X11,[4]Data!$S$7:$BU$78,12)/1000</f>
        <v>707.10509999999999</v>
      </c>
      <c r="L11" s="23">
        <f ca="1">VLOOKUP($B11,'Power Curve'!$D$9:$CJ$282,85,0)/1000</f>
        <v>305.10000000000002</v>
      </c>
      <c r="M11" s="23">
        <f t="shared" ca="1" si="2"/>
        <v>274.59000000000003</v>
      </c>
      <c r="N11" s="23">
        <f t="shared" ca="1" si="2"/>
        <v>183.06</v>
      </c>
      <c r="O11" s="23">
        <f t="shared" ca="1" si="2"/>
        <v>152.55000000000001</v>
      </c>
      <c r="P11" s="23">
        <f t="shared" ca="1" si="2"/>
        <v>76.275000000000006</v>
      </c>
      <c r="Q11" s="23">
        <f t="shared" ca="1" si="3"/>
        <v>1042.9181666666668</v>
      </c>
      <c r="R11" s="23">
        <f t="shared" ca="1" si="4"/>
        <v>1073.428166666667</v>
      </c>
      <c r="S11" s="23">
        <f t="shared" ca="1" si="5"/>
        <v>1164.958166666667</v>
      </c>
      <c r="T11" s="23">
        <f t="shared" ca="1" si="6"/>
        <v>1195.468166666667</v>
      </c>
      <c r="U11" s="23">
        <f t="shared" ca="1" si="7"/>
        <v>1271.7431666666669</v>
      </c>
      <c r="W11" s="132">
        <f ca="1">VLOOKUP($B11,Curves!$A$2:$M$28,12,0)</f>
        <v>3.2</v>
      </c>
      <c r="X11" s="85">
        <f t="shared" si="8"/>
        <v>36770</v>
      </c>
      <c r="Z11" s="85">
        <f t="shared" si="9"/>
        <v>37104</v>
      </c>
    </row>
    <row r="12" spans="2:26" x14ac:dyDescent="0.2">
      <c r="B12" s="101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28">
        <f t="shared" si="0"/>
        <v>651.60925806451633</v>
      </c>
      <c r="G12" s="21">
        <v>850</v>
      </c>
      <c r="H12" s="346">
        <v>625</v>
      </c>
      <c r="I12" s="23">
        <f t="shared" si="1"/>
        <v>2126.6092580645163</v>
      </c>
      <c r="J12" s="21">
        <v>125</v>
      </c>
      <c r="K12" s="23">
        <f>HLOOKUP($X12,[4]Data!$S$7:$BU$78,12)/1000</f>
        <v>646.78851612903225</v>
      </c>
      <c r="L12" s="23">
        <f ca="1">VLOOKUP($B12,'Power Curve'!$D$9:$CJ$282,85,0)/1000</f>
        <v>305.10000000000002</v>
      </c>
      <c r="M12" s="23">
        <f t="shared" ca="1" si="2"/>
        <v>274.59000000000003</v>
      </c>
      <c r="N12" s="23">
        <f t="shared" ca="1" si="2"/>
        <v>183.06</v>
      </c>
      <c r="O12" s="23">
        <f t="shared" ca="1" si="2"/>
        <v>152.55000000000001</v>
      </c>
      <c r="P12" s="23">
        <f t="shared" ca="1" si="2"/>
        <v>76.275000000000006</v>
      </c>
      <c r="Q12" s="23">
        <f t="shared" ca="1" si="3"/>
        <v>1049.7207419354841</v>
      </c>
      <c r="R12" s="23">
        <f t="shared" ca="1" si="4"/>
        <v>1080.2307419354838</v>
      </c>
      <c r="S12" s="23">
        <f t="shared" ca="1" si="5"/>
        <v>1171.760741935484</v>
      </c>
      <c r="T12" s="23">
        <f t="shared" ca="1" si="6"/>
        <v>1202.270741935484</v>
      </c>
      <c r="U12" s="23">
        <f t="shared" ca="1" si="7"/>
        <v>1278.5457419354839</v>
      </c>
      <c r="W12" s="132">
        <f ca="1">VLOOKUP($B12,Curves!$A$2:$M$28,12,0)</f>
        <v>1.32</v>
      </c>
      <c r="X12" s="85">
        <f t="shared" si="8"/>
        <v>36800</v>
      </c>
      <c r="Z12" s="85">
        <f t="shared" si="9"/>
        <v>37135</v>
      </c>
    </row>
    <row r="13" spans="2:26" x14ac:dyDescent="0.2">
      <c r="B13" s="101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28">
        <f t="shared" si="0"/>
        <v>467.48433333333287</v>
      </c>
      <c r="G13" s="21">
        <v>850</v>
      </c>
      <c r="H13" s="346">
        <v>625</v>
      </c>
      <c r="I13" s="23">
        <f t="shared" si="1"/>
        <v>1942.4843333333329</v>
      </c>
      <c r="J13" s="21">
        <v>125</v>
      </c>
      <c r="K13" s="23">
        <f>HLOOKUP($X13,[4]Data!$S$7:$BU$78,12)/1000</f>
        <v>823.71</v>
      </c>
      <c r="L13" s="23">
        <f ca="1">VLOOKUP($B13,'Power Curve'!$D$9:$CJ$282,85,0)/1000</f>
        <v>305.10000000000002</v>
      </c>
      <c r="M13" s="23">
        <f t="shared" ca="1" si="2"/>
        <v>274.59000000000003</v>
      </c>
      <c r="N13" s="23">
        <f t="shared" ca="1" si="2"/>
        <v>183.06</v>
      </c>
      <c r="O13" s="23">
        <f t="shared" ca="1" si="2"/>
        <v>152.55000000000001</v>
      </c>
      <c r="P13" s="23">
        <f t="shared" ca="1" si="2"/>
        <v>76.275000000000006</v>
      </c>
      <c r="Q13" s="23">
        <f t="shared" ca="1" si="3"/>
        <v>688.67433333333281</v>
      </c>
      <c r="R13" s="23">
        <f t="shared" ca="1" si="4"/>
        <v>719.1843333333328</v>
      </c>
      <c r="S13" s="23">
        <f t="shared" ca="1" si="5"/>
        <v>810.71433333333289</v>
      </c>
      <c r="T13" s="23">
        <f t="shared" ca="1" si="6"/>
        <v>841.22433333333288</v>
      </c>
      <c r="U13" s="23">
        <f t="shared" ca="1" si="7"/>
        <v>917.49933333333286</v>
      </c>
      <c r="W13" s="132">
        <f ca="1">VLOOKUP($B13,Curves!$A$2:$M$28,12,0)</f>
        <v>1.2150000000000001</v>
      </c>
      <c r="X13" s="85">
        <f t="shared" si="8"/>
        <v>36831</v>
      </c>
      <c r="Z13" s="85">
        <f t="shared" si="9"/>
        <v>37165</v>
      </c>
    </row>
    <row r="14" spans="2:26" ht="12" thickBot="1" x14ac:dyDescent="0.25">
      <c r="B14" s="101">
        <v>37226</v>
      </c>
      <c r="C14" s="328">
        <v>2600</v>
      </c>
      <c r="D14" s="23">
        <v>1900</v>
      </c>
      <c r="E14" s="328">
        <v>225</v>
      </c>
      <c r="F14" s="328">
        <f t="shared" si="0"/>
        <v>475</v>
      </c>
      <c r="G14" s="21">
        <v>850</v>
      </c>
      <c r="H14" s="347">
        <v>550</v>
      </c>
      <c r="I14" s="23">
        <f t="shared" si="1"/>
        <v>1875</v>
      </c>
      <c r="J14" s="21">
        <v>125</v>
      </c>
      <c r="K14" s="328">
        <v>750</v>
      </c>
      <c r="L14" s="23">
        <f ca="1">VLOOKUP($B14,'Power Curve'!$D$9:$CJ$282,85,0)/1000</f>
        <v>305.10000000000002</v>
      </c>
      <c r="M14" s="23">
        <f t="shared" ca="1" si="2"/>
        <v>274.59000000000003</v>
      </c>
      <c r="N14" s="23">
        <f t="shared" ca="1" si="2"/>
        <v>183.06</v>
      </c>
      <c r="O14" s="23">
        <f t="shared" ca="1" si="2"/>
        <v>152.55000000000001</v>
      </c>
      <c r="P14" s="23">
        <f t="shared" ca="1" si="2"/>
        <v>76.275000000000006</v>
      </c>
      <c r="Q14" s="23">
        <f t="shared" ca="1" si="3"/>
        <v>694.9</v>
      </c>
      <c r="R14" s="23">
        <f t="shared" ca="1" si="4"/>
        <v>725.41</v>
      </c>
      <c r="S14" s="23">
        <f t="shared" ca="1" si="5"/>
        <v>816.94</v>
      </c>
      <c r="T14" s="23">
        <f t="shared" ca="1" si="6"/>
        <v>847.45</v>
      </c>
      <c r="U14" s="23">
        <f t="shared" ca="1" si="7"/>
        <v>923.72500000000002</v>
      </c>
      <c r="W14" s="132">
        <f ca="1">VLOOKUP($B14,Curves!$A$2:$M$28,12,0)</f>
        <v>1.2150000000000001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5" thickBot="1" x14ac:dyDescent="0.25">
      <c r="C16" s="333"/>
      <c r="D16" s="333"/>
      <c r="E16" s="333"/>
      <c r="F16" s="333"/>
      <c r="G16" s="333"/>
      <c r="H16" s="333"/>
      <c r="I16" s="333"/>
      <c r="J16" s="140"/>
    </row>
    <row r="17" spans="1:14" ht="12" thickBot="1" x14ac:dyDescent="0.25">
      <c r="B17" s="336"/>
      <c r="C17" s="337" t="s">
        <v>0</v>
      </c>
      <c r="D17" s="337" t="s">
        <v>1</v>
      </c>
      <c r="E17" s="337" t="s">
        <v>2</v>
      </c>
      <c r="F17" s="337" t="s">
        <v>3</v>
      </c>
      <c r="G17" s="337" t="s">
        <v>4</v>
      </c>
      <c r="H17" s="337" t="s">
        <v>5</v>
      </c>
      <c r="I17" s="337" t="s">
        <v>6</v>
      </c>
      <c r="J17" s="337" t="s">
        <v>13</v>
      </c>
      <c r="K17" s="305" t="s">
        <v>229</v>
      </c>
      <c r="L17" s="305" t="s">
        <v>230</v>
      </c>
      <c r="M17" s="305" t="s">
        <v>78</v>
      </c>
      <c r="N17" s="304" t="s">
        <v>231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520</v>
      </c>
      <c r="D18" s="6">
        <f ca="1">VLOOKUP($B18,$B$2:$U$14,16)</f>
        <v>1200</v>
      </c>
      <c r="E18" s="4">
        <f>VLOOKUP($B18,Forecast!$C$49:$O$72,8)/1000</f>
        <v>375</v>
      </c>
      <c r="F18" s="4">
        <f ca="1">VLOOKUP($B18,Forecast!$C$49:$O$72,9)/1000</f>
        <v>250</v>
      </c>
      <c r="G18" s="4">
        <f>VLOOKUP($B18,Forecast!$C$49:$O$72,10)/1000</f>
        <v>725</v>
      </c>
      <c r="H18" s="4">
        <f>VLOOKUP($B18,Forecast!$C$49:$O$72,11)/1000</f>
        <v>300</v>
      </c>
      <c r="I18" s="4">
        <f>VLOOKUP($B18,Forecast!$C$49:$O$72,12)/1000</f>
        <v>0</v>
      </c>
      <c r="J18" s="4">
        <f ca="1">SUM(C18:I18)</f>
        <v>3370</v>
      </c>
      <c r="K18" s="4">
        <f ca="1">VLOOKUP($B18,Forecast!$C$49:$O$72,5)/1000</f>
        <v>3567.1883870967745</v>
      </c>
      <c r="L18" s="4">
        <f>VLOOKUP($Z3,'Lavo Fcst'!$B$29:$F$52,5)/1000</f>
        <v>47779.238095238099</v>
      </c>
      <c r="M18" s="4">
        <f ca="1">J18-K18</f>
        <v>-197.18838709677448</v>
      </c>
      <c r="N18" s="261">
        <f ca="1">(M18*A18)+L18</f>
        <v>41666.398095238088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520</v>
      </c>
      <c r="D19" s="6">
        <f t="shared" ref="D19:D29" ca="1" si="11">VLOOKUP($B19,$B$2:$U$14,16)</f>
        <v>1200</v>
      </c>
      <c r="E19" s="6">
        <f>VLOOKUP($B19,Forecast!$C$49:$O$72,8)/1000</f>
        <v>375</v>
      </c>
      <c r="F19" s="6">
        <f ca="1">VLOOKUP($B19,Forecast!$C$49:$O$72,9)/1000</f>
        <v>250</v>
      </c>
      <c r="G19" s="6">
        <f>VLOOKUP($B19,Forecast!$C$49:$O$72,10)/1000</f>
        <v>725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ca="1" si="12">SUM(C19:I19)</f>
        <v>3370</v>
      </c>
      <c r="K19" s="6">
        <f ca="1">VLOOKUP($B19,Forecast!$C$49:$O$72,5)/1000</f>
        <v>3261.5317241379312</v>
      </c>
      <c r="L19" s="6">
        <f ca="1">N18</f>
        <v>41666.398095238088</v>
      </c>
      <c r="M19" s="6">
        <f t="shared" ref="M19:M29" ca="1" si="13">J19-K19</f>
        <v>108.46827586206882</v>
      </c>
      <c r="N19" s="118">
        <f t="shared" ref="N19:N29" ca="1" si="14">(M19*A19)+L19</f>
        <v>44703.509819376013</v>
      </c>
    </row>
    <row r="20" spans="1:14" ht="12" thickBot="1" x14ac:dyDescent="0.25">
      <c r="A20" s="86">
        <f t="shared" si="10"/>
        <v>31</v>
      </c>
      <c r="B20" s="88">
        <v>36951</v>
      </c>
      <c r="C20" s="334">
        <f>VLOOKUP($B20,Forecast!$C$49:$O$72,6)/1000</f>
        <v>520</v>
      </c>
      <c r="D20" s="334">
        <f t="shared" ca="1" si="11"/>
        <v>1200</v>
      </c>
      <c r="E20" s="334">
        <f>VLOOKUP($B20,Forecast!$C$49:$O$72,8)/1000</f>
        <v>375</v>
      </c>
      <c r="F20" s="334">
        <f ca="1">VLOOKUP($B20,Forecast!$C$49:$O$72,9)/1000</f>
        <v>250</v>
      </c>
      <c r="G20" s="334">
        <f>VLOOKUP($B20,Forecast!$C$49:$O$72,10)/1000</f>
        <v>725</v>
      </c>
      <c r="H20" s="334">
        <f>VLOOKUP($B20,Forecast!$C$49:$O$72,11)/1000</f>
        <v>325</v>
      </c>
      <c r="I20" s="334">
        <f>VLOOKUP($B20,Forecast!$C$49:$O$72,12)/1000</f>
        <v>0</v>
      </c>
      <c r="J20" s="334">
        <f t="shared" ca="1" si="12"/>
        <v>3395</v>
      </c>
      <c r="K20" s="334">
        <f ca="1">VLOOKUP($B20,Forecast!$C$49:$O$72,5)/1000</f>
        <v>3060.1154838709676</v>
      </c>
      <c r="L20" s="334">
        <f t="shared" ref="L20:L29" ca="1" si="15">N19</f>
        <v>44703.509819376013</v>
      </c>
      <c r="M20" s="334">
        <f t="shared" ca="1" si="13"/>
        <v>334.88451612903236</v>
      </c>
      <c r="N20" s="335">
        <f t="shared" ca="1" si="14"/>
        <v>55084.929819376019</v>
      </c>
    </row>
    <row r="21" spans="1:14" ht="12" thickTop="1" x14ac:dyDescent="0.2">
      <c r="A21" s="86">
        <f t="shared" si="10"/>
        <v>30</v>
      </c>
      <c r="B21" s="88">
        <v>36982</v>
      </c>
      <c r="C21" s="6">
        <f>VLOOKUP($B21,Forecast!$C$49:$O$72,6)/1000</f>
        <v>520</v>
      </c>
      <c r="D21" s="6">
        <f t="shared" ca="1" si="11"/>
        <v>1200</v>
      </c>
      <c r="E21" s="6">
        <f>VLOOKUP($B21,Forecast!$C$49:$O$72,8)/1000</f>
        <v>375</v>
      </c>
      <c r="F21" s="6">
        <f ca="1">VLOOKUP($B21,Forecast!$C$49:$O$72,9)/1000</f>
        <v>300</v>
      </c>
      <c r="G21" s="6">
        <f>VLOOKUP($B21,Forecast!$C$49:$O$72,10)/1000</f>
        <v>725</v>
      </c>
      <c r="H21" s="6">
        <f>VLOOKUP($B21,Forecast!$C$49:$O$72,11)/1000</f>
        <v>325</v>
      </c>
      <c r="I21" s="6">
        <f>VLOOKUP($B21,Forecast!$C$49:$O$72,12)/1000</f>
        <v>0</v>
      </c>
      <c r="J21" s="6">
        <f t="shared" ca="1" si="12"/>
        <v>3445</v>
      </c>
      <c r="K21" s="6">
        <f ca="1">VLOOKUP($B21,Forecast!$C$49:$O$72,5)/1000</f>
        <v>2845.6556666666665</v>
      </c>
      <c r="L21" s="6">
        <f t="shared" ca="1" si="15"/>
        <v>55084.929819376019</v>
      </c>
      <c r="M21" s="6">
        <f t="shared" ca="1" si="13"/>
        <v>599.34433333333345</v>
      </c>
      <c r="N21" s="118">
        <f t="shared" ca="1" si="14"/>
        <v>73065.25981937602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520</v>
      </c>
      <c r="D22" s="6">
        <f t="shared" ca="1" si="11"/>
        <v>1200</v>
      </c>
      <c r="E22" s="6">
        <f>VLOOKUP($B22,Forecast!$C$49:$O$72,8)/1000</f>
        <v>375</v>
      </c>
      <c r="F22" s="6">
        <f ca="1">VLOOKUP($B22,Forecast!$C$49:$O$72,9)/1000</f>
        <v>300</v>
      </c>
      <c r="G22" s="6">
        <f>VLOOKUP($B22,Forecast!$C$49:$O$72,10)/1000</f>
        <v>725</v>
      </c>
      <c r="H22" s="6">
        <f>VLOOKUP($B22,Forecast!$C$49:$O$72,11)/1000</f>
        <v>325</v>
      </c>
      <c r="I22" s="6">
        <f>VLOOKUP($B22,Forecast!$C$49:$O$72,12)/1000</f>
        <v>0</v>
      </c>
      <c r="J22" s="6">
        <f t="shared" ca="1" si="12"/>
        <v>3445</v>
      </c>
      <c r="K22" s="6">
        <f ca="1">VLOOKUP($B22,Forecast!$C$49:$O$72,5)/1000</f>
        <v>2845.6477419354842</v>
      </c>
      <c r="L22" s="6">
        <f t="shared" ca="1" si="15"/>
        <v>73065.25981937602</v>
      </c>
      <c r="M22" s="6">
        <f t="shared" ca="1" si="13"/>
        <v>599.35225806451581</v>
      </c>
      <c r="N22" s="118">
        <f t="shared" ca="1" si="14"/>
        <v>91645.179819376004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520</v>
      </c>
      <c r="D23" s="6">
        <f t="shared" ca="1" si="11"/>
        <v>1151.0816000000002</v>
      </c>
      <c r="E23" s="6">
        <f>VLOOKUP($B23,Forecast!$C$49:$O$72,8)/1000</f>
        <v>375</v>
      </c>
      <c r="F23" s="6">
        <f ca="1"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325</v>
      </c>
      <c r="I23" s="6">
        <f>VLOOKUP($B23,Forecast!$C$49:$O$72,12)/1000</f>
        <v>0</v>
      </c>
      <c r="J23" s="6">
        <f t="shared" ca="1" si="12"/>
        <v>3421.0816000000004</v>
      </c>
      <c r="K23" s="6">
        <f ca="1">VLOOKUP($B23,Forecast!$C$49:$O$72,5)/1000</f>
        <v>3115.837</v>
      </c>
      <c r="L23" s="6">
        <f t="shared" ca="1" si="15"/>
        <v>91645.179819376004</v>
      </c>
      <c r="M23" s="6">
        <f t="shared" ca="1" si="13"/>
        <v>305.24460000000045</v>
      </c>
      <c r="N23" s="118">
        <f t="shared" ca="1" si="14"/>
        <v>100802.51781937602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520</v>
      </c>
      <c r="D24" s="6">
        <f t="shared" ca="1" si="11"/>
        <v>1019.4336129032258</v>
      </c>
      <c r="E24" s="6">
        <f>VLOOKUP($B24,Forecast!$C$49:$O$72,8)/1000</f>
        <v>375</v>
      </c>
      <c r="F24" s="6">
        <f ca="1"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325</v>
      </c>
      <c r="I24" s="6">
        <f>VLOOKUP($B24,Forecast!$C$49:$O$72,12)/1000</f>
        <v>120</v>
      </c>
      <c r="J24" s="6">
        <f t="shared" ca="1" si="12"/>
        <v>3409.4336129032258</v>
      </c>
      <c r="K24" s="6">
        <f ca="1">VLOOKUP($B24,Forecast!$C$49:$O$72,5)/1000</f>
        <v>3350.4306451612906</v>
      </c>
      <c r="L24" s="6">
        <f t="shared" ca="1" si="15"/>
        <v>100802.51781937602</v>
      </c>
      <c r="M24" s="6">
        <f t="shared" ca="1" si="13"/>
        <v>59.002967741935208</v>
      </c>
      <c r="N24" s="118">
        <f t="shared" ca="1" si="14"/>
        <v>102631.60981937601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520</v>
      </c>
      <c r="D25" s="6">
        <f t="shared" ca="1" si="11"/>
        <v>903.42425806451638</v>
      </c>
      <c r="E25" s="6">
        <f>VLOOKUP($B25,Forecast!$C$49:$O$72,8)/1000</f>
        <v>375</v>
      </c>
      <c r="F25" s="6">
        <f ca="1"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325</v>
      </c>
      <c r="I25" s="6">
        <f>VLOOKUP($B25,Forecast!$C$49:$O$72,12)/1000</f>
        <v>120</v>
      </c>
      <c r="J25" s="6">
        <f t="shared" ca="1" si="12"/>
        <v>3293.4242580645164</v>
      </c>
      <c r="K25" s="6">
        <f ca="1">VLOOKUP($B25,Forecast!$C$49:$O$72,5)/1000</f>
        <v>3549.6461290322586</v>
      </c>
      <c r="L25" s="6">
        <f t="shared" ca="1" si="15"/>
        <v>102631.60981937601</v>
      </c>
      <c r="M25" s="6">
        <f t="shared" ca="1" si="13"/>
        <v>-256.22187096774223</v>
      </c>
      <c r="N25" s="118">
        <f t="shared" ca="1" si="14"/>
        <v>94688.731819376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520</v>
      </c>
      <c r="D26" s="6">
        <f t="shared" ca="1" si="11"/>
        <v>1042.9181666666668</v>
      </c>
      <c r="E26" s="6">
        <f>VLOOKUP($B26,Forecast!$C$49:$O$72,8)/1000</f>
        <v>375</v>
      </c>
      <c r="F26" s="6">
        <f ca="1"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325</v>
      </c>
      <c r="I26" s="6">
        <f>VLOOKUP($B26,Forecast!$C$49:$O$72,12)/1000</f>
        <v>120</v>
      </c>
      <c r="J26" s="6">
        <f t="shared" ca="1" si="12"/>
        <v>3432.9181666666668</v>
      </c>
      <c r="K26" s="6">
        <f ca="1">VLOOKUP($B26,Forecast!$C$49:$O$72,5)/1000</f>
        <v>3337.4166666666665</v>
      </c>
      <c r="L26" s="6">
        <f t="shared" ca="1" si="15"/>
        <v>94688.731819376</v>
      </c>
      <c r="M26" s="6">
        <f t="shared" ca="1" si="13"/>
        <v>95.501500000000306</v>
      </c>
      <c r="N26" s="118">
        <f t="shared" ca="1" si="14"/>
        <v>97553.776819376013</v>
      </c>
    </row>
    <row r="27" spans="1:14" ht="12" thickBot="1" x14ac:dyDescent="0.25">
      <c r="A27" s="86">
        <f t="shared" si="10"/>
        <v>31</v>
      </c>
      <c r="B27" s="88">
        <v>37165</v>
      </c>
      <c r="C27" s="334">
        <f>VLOOKUP($B27,Forecast!$C$49:$O$72,6)/1000</f>
        <v>520</v>
      </c>
      <c r="D27" s="334">
        <f t="shared" ca="1" si="11"/>
        <v>1049.7207419354841</v>
      </c>
      <c r="E27" s="334">
        <f>VLOOKUP($B27,Forecast!$C$49:$O$72,8)/1000</f>
        <v>375</v>
      </c>
      <c r="F27" s="334">
        <f ca="1">VLOOKUP($B27,Forecast!$C$49:$O$72,9)/1000</f>
        <v>300</v>
      </c>
      <c r="G27" s="334">
        <f>VLOOKUP($B27,Forecast!$C$49:$O$72,10)/1000</f>
        <v>750</v>
      </c>
      <c r="H27" s="334">
        <f>VLOOKUP($B27,Forecast!$C$49:$O$72,11)/1000</f>
        <v>325</v>
      </c>
      <c r="I27" s="334">
        <f>VLOOKUP($B27,Forecast!$C$49:$O$72,12)/1000</f>
        <v>120</v>
      </c>
      <c r="J27" s="334">
        <f t="shared" ca="1" si="12"/>
        <v>3439.7207419354841</v>
      </c>
      <c r="K27" s="334">
        <f ca="1">VLOOKUP($B27,Forecast!$C$49:$O$72,5)/1000</f>
        <v>3147.9506451612906</v>
      </c>
      <c r="L27" s="334">
        <f t="shared" ca="1" si="15"/>
        <v>97553.776819376013</v>
      </c>
      <c r="M27" s="334">
        <f t="shared" ca="1" si="13"/>
        <v>291.77009677419346</v>
      </c>
      <c r="N27" s="335">
        <f t="shared" ca="1" si="14"/>
        <v>106598.64981937601</v>
      </c>
    </row>
    <row r="28" spans="1:14" ht="12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>
        <f t="shared" ca="1" si="11"/>
        <v>688.67433333333281</v>
      </c>
      <c r="E28" s="6">
        <f>VLOOKUP($B28,Forecast!$C$49:$O$72,8)/1000</f>
        <v>375</v>
      </c>
      <c r="F28" s="6">
        <f ca="1"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325</v>
      </c>
      <c r="I28" s="6">
        <f>VLOOKUP($B28,Forecast!$C$49:$O$72,12)/1000</f>
        <v>120</v>
      </c>
      <c r="J28" s="6">
        <f t="shared" ca="1" si="12"/>
        <v>2928.6743333333329</v>
      </c>
      <c r="K28" s="6">
        <f ca="1">VLOOKUP($B28,Forecast!$C$49:$O$72,5)/1000</f>
        <v>3314.27</v>
      </c>
      <c r="L28" s="6">
        <f t="shared" ca="1" si="15"/>
        <v>106598.64981937601</v>
      </c>
      <c r="M28" s="6">
        <f t="shared" ca="1" si="13"/>
        <v>-385.59566666666706</v>
      </c>
      <c r="N28" s="118">
        <f t="shared" ca="1" si="14"/>
        <v>95030.779819375995</v>
      </c>
    </row>
    <row r="29" spans="1:14" ht="12" thickBot="1" x14ac:dyDescent="0.25">
      <c r="A29" s="86">
        <f t="shared" si="10"/>
        <v>31</v>
      </c>
      <c r="B29" s="89">
        <v>37226</v>
      </c>
      <c r="C29" s="98">
        <f>VLOOKUP($B29,Forecast!$C$49:$O$72,6)/1000</f>
        <v>520</v>
      </c>
      <c r="D29" s="98">
        <f t="shared" ca="1" si="11"/>
        <v>694.9</v>
      </c>
      <c r="E29" s="98">
        <f>VLOOKUP($B29,Forecast!$C$49:$O$72,8)/1000</f>
        <v>375</v>
      </c>
      <c r="F29" s="98">
        <f ca="1">VLOOKUP($B29,Forecast!$C$49:$O$72,9)/1000</f>
        <v>150</v>
      </c>
      <c r="G29" s="98">
        <f>VLOOKUP($B29,Forecast!$C$49:$O$72,10)/1000</f>
        <v>700</v>
      </c>
      <c r="H29" s="98">
        <f>VLOOKUP($B29,Forecast!$C$49:$O$72,11)/1000</f>
        <v>325</v>
      </c>
      <c r="I29" s="98">
        <f>VLOOKUP($B29,Forecast!$C$49:$O$72,12)/1000</f>
        <v>120</v>
      </c>
      <c r="J29" s="98">
        <f t="shared" ca="1" si="12"/>
        <v>2884.9</v>
      </c>
      <c r="K29" s="98">
        <f ca="1">VLOOKUP($B29,Forecast!$C$49:$O$72,5)/1000</f>
        <v>3549.997142857143</v>
      </c>
      <c r="L29" s="98">
        <f t="shared" ca="1" si="15"/>
        <v>95030.779819375995</v>
      </c>
      <c r="M29" s="98">
        <f t="shared" ca="1" si="13"/>
        <v>-665.0971428571429</v>
      </c>
      <c r="N29" s="313">
        <f t="shared" ca="1" si="14"/>
        <v>74412.768390804558</v>
      </c>
    </row>
    <row r="30" spans="1:14" ht="12" thickBot="1" x14ac:dyDescent="0.25">
      <c r="B30" s="338">
        <v>37257</v>
      </c>
    </row>
    <row r="31" spans="1:14" ht="12" thickBot="1" x14ac:dyDescent="0.25">
      <c r="C31" s="342">
        <v>2000</v>
      </c>
      <c r="D31" s="343"/>
      <c r="E31" s="343">
        <v>2000</v>
      </c>
      <c r="F31" s="343">
        <v>2000</v>
      </c>
      <c r="G31" s="343">
        <v>2000</v>
      </c>
      <c r="H31" s="343">
        <v>2000</v>
      </c>
      <c r="I31" s="343"/>
      <c r="J31" s="343"/>
      <c r="K31" s="343">
        <v>2000</v>
      </c>
      <c r="L31" s="343" t="s">
        <v>233</v>
      </c>
      <c r="M31" s="343"/>
      <c r="N31" s="344"/>
    </row>
    <row r="32" spans="1:14" ht="12" thickBot="1" x14ac:dyDescent="0.25">
      <c r="C32" s="77" t="s">
        <v>0</v>
      </c>
      <c r="D32" s="340" t="s">
        <v>1</v>
      </c>
      <c r="E32" s="340" t="s">
        <v>2</v>
      </c>
      <c r="F32" s="340" t="s">
        <v>3</v>
      </c>
      <c r="G32" s="340" t="s">
        <v>4</v>
      </c>
      <c r="H32" s="340" t="s">
        <v>5</v>
      </c>
      <c r="I32" s="340" t="s">
        <v>6</v>
      </c>
      <c r="J32" s="340" t="s">
        <v>13</v>
      </c>
      <c r="K32" s="302" t="s">
        <v>229</v>
      </c>
      <c r="L32" s="302" t="s">
        <v>230</v>
      </c>
      <c r="M32" s="302" t="s">
        <v>78</v>
      </c>
      <c r="N32" s="341" t="s">
        <v>231</v>
      </c>
    </row>
    <row r="33" spans="1:14" x14ac:dyDescent="0.2">
      <c r="A33" s="86">
        <f>B34-B33</f>
        <v>31</v>
      </c>
      <c r="B33" s="278">
        <v>36892</v>
      </c>
      <c r="C33" s="3">
        <f>VLOOKUP($X3,Forecast!$C$30:$O$72,6)/1000</f>
        <v>530.09677419354841</v>
      </c>
      <c r="D33" s="4">
        <f ca="1">VLOOKUP($B33,$B$2:$U$14,16)</f>
        <v>1200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>
        <f ca="1">SUM(C33:I33)</f>
        <v>2939.9999999999995</v>
      </c>
      <c r="K33" s="4">
        <f>VLOOKUP($X3,Forecast!$C$30:$O$72,5)/1000</f>
        <v>3123.483870967742</v>
      </c>
      <c r="L33" s="4">
        <f>'Lavo Fcst'!$F$33/1000</f>
        <v>78580</v>
      </c>
      <c r="M33" s="4">
        <f ca="1">J33-K33</f>
        <v>-183.4838709677424</v>
      </c>
      <c r="N33" s="261">
        <f ca="1">(M33*A33)+L33</f>
        <v>72891.999999999985</v>
      </c>
    </row>
    <row r="34" spans="1:14" x14ac:dyDescent="0.2">
      <c r="A34" s="86">
        <f t="shared" ref="A34:A44" si="16">B35-B34</f>
        <v>28</v>
      </c>
      <c r="B34" s="281">
        <v>36923</v>
      </c>
      <c r="C34" s="5">
        <f>VLOOKUP($X4,Forecast!$C$30:$O$72,6)/1000</f>
        <v>535.10344827586198</v>
      </c>
      <c r="D34" s="6">
        <f t="shared" ref="D34:D44" ca="1" si="17">VLOOKUP($B34,$B$2:$U$14,16)</f>
        <v>1200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ca="1" si="18">SUM(C34:I34)</f>
        <v>3118.655172413793</v>
      </c>
      <c r="K34" s="6">
        <f>VLOOKUP($X4,Forecast!$C$30:$O$72,5)/1000</f>
        <v>3069.4482758620688</v>
      </c>
      <c r="L34" s="6">
        <f ca="1">N33</f>
        <v>72891.999999999985</v>
      </c>
      <c r="M34" s="6">
        <f t="shared" ref="M34:M44" ca="1" si="19">J34-K34</f>
        <v>49.206896551724185</v>
      </c>
      <c r="N34" s="118">
        <f t="shared" ref="N34:N44" ca="1" si="20">(M34*A34)+L34</f>
        <v>74269.793103448261</v>
      </c>
    </row>
    <row r="35" spans="1:14" x14ac:dyDescent="0.2">
      <c r="A35" s="86">
        <f t="shared" si="16"/>
        <v>31</v>
      </c>
      <c r="B35" s="281">
        <v>36951</v>
      </c>
      <c r="C35" s="5">
        <f>VLOOKUP($X5,Forecast!$C$30:$O$72,6)/1000</f>
        <v>527.70967741935476</v>
      </c>
      <c r="D35" s="6">
        <f t="shared" ca="1" si="17"/>
        <v>1200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ca="1" si="18"/>
        <v>3235.2580645161283</v>
      </c>
      <c r="K35" s="6">
        <f>VLOOKUP($X5,Forecast!$C$30:$O$72,5)/1000</f>
        <v>2825.3548387096776</v>
      </c>
      <c r="L35" s="6">
        <f t="shared" ref="L35:L44" ca="1" si="21">N34</f>
        <v>74269.793103448261</v>
      </c>
      <c r="M35" s="6">
        <f t="shared" ca="1" si="19"/>
        <v>409.90322580645079</v>
      </c>
      <c r="N35" s="118">
        <f t="shared" ca="1" si="20"/>
        <v>86976.793103448232</v>
      </c>
    </row>
    <row r="36" spans="1:14" x14ac:dyDescent="0.2">
      <c r="A36" s="86">
        <f t="shared" si="16"/>
        <v>30</v>
      </c>
      <c r="B36" s="281">
        <v>36982</v>
      </c>
      <c r="C36" s="5">
        <f>VLOOKUP($X6,Forecast!$C$30:$O$72,6)/1000</f>
        <v>531.63333333333333</v>
      </c>
      <c r="D36" s="6">
        <f t="shared" ca="1" si="17"/>
        <v>1200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ca="1" si="18"/>
        <v>3235.9</v>
      </c>
      <c r="K36" s="6">
        <f>VLOOKUP($X6,Forecast!$C$30:$O$72,5)/1000</f>
        <v>2422.9666666666667</v>
      </c>
      <c r="L36" s="6">
        <f t="shared" ca="1" si="21"/>
        <v>86976.793103448232</v>
      </c>
      <c r="M36" s="6">
        <f t="shared" ca="1" si="19"/>
        <v>812.93333333333339</v>
      </c>
      <c r="N36" s="118">
        <f t="shared" ca="1" si="20"/>
        <v>111364.79310344823</v>
      </c>
    </row>
    <row r="37" spans="1:14" x14ac:dyDescent="0.2">
      <c r="A37" s="86">
        <f t="shared" si="16"/>
        <v>31</v>
      </c>
      <c r="B37" s="281">
        <v>37012</v>
      </c>
      <c r="C37" s="5">
        <f>VLOOKUP($X7,Forecast!$C$30:$O$72,6)/1000</f>
        <v>522.38709677419354</v>
      </c>
      <c r="D37" s="6">
        <f t="shared" ca="1" si="17"/>
        <v>1200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ca="1" si="18"/>
        <v>3370.6774193548385</v>
      </c>
      <c r="K37" s="6">
        <f>VLOOKUP($X7,Forecast!$C$30:$O$72,5)/1000</f>
        <v>2665.677419354839</v>
      </c>
      <c r="L37" s="6">
        <f t="shared" ca="1" si="21"/>
        <v>111364.79310344823</v>
      </c>
      <c r="M37" s="6">
        <f t="shared" ca="1" si="19"/>
        <v>704.99999999999955</v>
      </c>
      <c r="N37" s="118">
        <f t="shared" ca="1" si="20"/>
        <v>133219.79310344823</v>
      </c>
    </row>
    <row r="38" spans="1:14" x14ac:dyDescent="0.2">
      <c r="A38" s="86">
        <f t="shared" si="16"/>
        <v>30</v>
      </c>
      <c r="B38" s="281">
        <v>37043</v>
      </c>
      <c r="C38" s="5">
        <f>VLOOKUP($X8,Forecast!$C$30:$O$72,6)/1000</f>
        <v>520.9666666666667</v>
      </c>
      <c r="D38" s="6">
        <f t="shared" ca="1" si="17"/>
        <v>1151.0816000000002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ca="1" si="18"/>
        <v>3354.5482666666671</v>
      </c>
      <c r="K38" s="6">
        <f>VLOOKUP($X8,Forecast!$C$30:$O$72,5)/1000</f>
        <v>3097.9</v>
      </c>
      <c r="L38" s="6">
        <f t="shared" ca="1" si="21"/>
        <v>133219.79310344823</v>
      </c>
      <c r="M38" s="6">
        <f t="shared" ca="1" si="19"/>
        <v>256.64826666666704</v>
      </c>
      <c r="N38" s="118">
        <f t="shared" ca="1" si="20"/>
        <v>140919.24110344824</v>
      </c>
    </row>
    <row r="39" spans="1:14" x14ac:dyDescent="0.2">
      <c r="A39" s="86">
        <f t="shared" si="16"/>
        <v>31</v>
      </c>
      <c r="B39" s="281">
        <v>37073</v>
      </c>
      <c r="C39" s="5">
        <f>VLOOKUP($X9,Forecast!$C$30:$O$72,6)/1000</f>
        <v>522.09677419354841</v>
      </c>
      <c r="D39" s="6">
        <f t="shared" ca="1" si="17"/>
        <v>1019.4336129032258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>
        <f t="shared" ca="1" si="18"/>
        <v>3271.0787741935483</v>
      </c>
      <c r="K39" s="6">
        <f>VLOOKUP($X9,Forecast!$C$30:$O$72,5)/1000</f>
        <v>3320.8064516129034</v>
      </c>
      <c r="L39" s="6">
        <f t="shared" ca="1" si="21"/>
        <v>140919.24110344824</v>
      </c>
      <c r="M39" s="6">
        <f t="shared" ca="1" si="19"/>
        <v>-49.727677419355132</v>
      </c>
      <c r="N39" s="118">
        <f t="shared" ca="1" si="20"/>
        <v>139377.68310344822</v>
      </c>
    </row>
    <row r="40" spans="1:14" x14ac:dyDescent="0.2">
      <c r="A40" s="86">
        <f t="shared" si="16"/>
        <v>31</v>
      </c>
      <c r="B40" s="281">
        <v>37104</v>
      </c>
      <c r="C40" s="5">
        <f>VLOOKUP($X10,Forecast!$C$30:$O$72,6)/1000</f>
        <v>502.70967741935488</v>
      </c>
      <c r="D40" s="6">
        <f t="shared" ca="1" si="17"/>
        <v>903.42425806451638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>
        <f t="shared" ca="1" si="18"/>
        <v>3156.9403870967744</v>
      </c>
      <c r="K40" s="6">
        <f>VLOOKUP($X10,Forecast!$C$30:$O$72,5)/1000</f>
        <v>3616.161290322581</v>
      </c>
      <c r="L40" s="6">
        <f t="shared" ca="1" si="21"/>
        <v>139377.68310344822</v>
      </c>
      <c r="M40" s="6">
        <f t="shared" ca="1" si="19"/>
        <v>-459.22090322580652</v>
      </c>
      <c r="N40" s="118">
        <f t="shared" ca="1" si="20"/>
        <v>125141.83510344822</v>
      </c>
    </row>
    <row r="41" spans="1:14" x14ac:dyDescent="0.2">
      <c r="A41" s="86">
        <f t="shared" si="16"/>
        <v>30</v>
      </c>
      <c r="B41" s="281">
        <v>37135</v>
      </c>
      <c r="C41" s="5">
        <f>VLOOKUP($X11,Forecast!$C$30:$O$72,6)/1000</f>
        <v>499.33333333333331</v>
      </c>
      <c r="D41" s="6">
        <f t="shared" ca="1" si="17"/>
        <v>1042.9181666666668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>
        <f t="shared" ca="1" si="18"/>
        <v>3260.3515000000002</v>
      </c>
      <c r="K41" s="6">
        <f>VLOOKUP($X11,Forecast!$C$30:$O$72,5)/1000</f>
        <v>3191.6666666666665</v>
      </c>
      <c r="L41" s="6">
        <f t="shared" ca="1" si="21"/>
        <v>125141.83510344822</v>
      </c>
      <c r="M41" s="6">
        <f t="shared" ca="1" si="19"/>
        <v>68.6848333333337</v>
      </c>
      <c r="N41" s="118">
        <f t="shared" ca="1" si="20"/>
        <v>127202.38010344823</v>
      </c>
    </row>
    <row r="42" spans="1:14" x14ac:dyDescent="0.2">
      <c r="A42" s="86">
        <f t="shared" si="16"/>
        <v>31</v>
      </c>
      <c r="B42" s="281">
        <v>37165</v>
      </c>
      <c r="C42" s="5">
        <f>VLOOKUP($X12,Forecast!$C$30:$O$72,6)/1000</f>
        <v>511.61290322580641</v>
      </c>
      <c r="D42" s="6">
        <f t="shared" ca="1" si="17"/>
        <v>1049.7207419354841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>
        <f t="shared" ca="1" si="18"/>
        <v>3238.5594516129031</v>
      </c>
      <c r="K42" s="6">
        <f>VLOOKUP($X12,Forecast!$C$30:$O$72,5)/1000</f>
        <v>3104.8064516129034</v>
      </c>
      <c r="L42" s="6">
        <f t="shared" ca="1" si="21"/>
        <v>127202.38010344823</v>
      </c>
      <c r="M42" s="6">
        <f t="shared" ca="1" si="19"/>
        <v>133.7529999999997</v>
      </c>
      <c r="N42" s="118">
        <f t="shared" ca="1" si="20"/>
        <v>131348.72310344822</v>
      </c>
    </row>
    <row r="43" spans="1:14" x14ac:dyDescent="0.2">
      <c r="A43" s="86">
        <f t="shared" si="16"/>
        <v>30</v>
      </c>
      <c r="B43" s="281">
        <v>37196</v>
      </c>
      <c r="C43" s="5">
        <f>VLOOKUP($X13,Forecast!$C$30:$O$72,6)/1000</f>
        <v>510.26666666666671</v>
      </c>
      <c r="D43" s="6">
        <f t="shared" ca="1" si="17"/>
        <v>688.67433333333281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>
        <f t="shared" ca="1" si="18"/>
        <v>2617.2409999999995</v>
      </c>
      <c r="K43" s="6">
        <f>VLOOKUP($X13,Forecast!$C$30:$O$72,5)/1000</f>
        <v>3509</v>
      </c>
      <c r="L43" s="6">
        <f t="shared" ca="1" si="21"/>
        <v>131348.72310344822</v>
      </c>
      <c r="M43" s="6">
        <f t="shared" ca="1" si="19"/>
        <v>-891.75900000000047</v>
      </c>
      <c r="N43" s="118">
        <f t="shared" ca="1" si="20"/>
        <v>104595.95310344821</v>
      </c>
    </row>
    <row r="44" spans="1:14" ht="12" thickBot="1" x14ac:dyDescent="0.25">
      <c r="A44" s="86">
        <f t="shared" si="16"/>
        <v>31</v>
      </c>
      <c r="B44" s="89">
        <v>37226</v>
      </c>
      <c r="C44" s="327">
        <f>VLOOKUP($X14,Forecast!$C$30:$O$72,6)/1000</f>
        <v>526.95238095238096</v>
      </c>
      <c r="D44" s="98">
        <f t="shared" ca="1" si="17"/>
        <v>694.9</v>
      </c>
      <c r="E44" s="98">
        <f>VLOOKUP($X14,Forecast!$C$30:$O$72,8)/1000</f>
        <v>378.76190476190476</v>
      </c>
      <c r="F44" s="98">
        <f>VLOOKUP($X14,Forecast!$C$30:$O$72,9)/1000</f>
        <v>292</v>
      </c>
      <c r="G44" s="98">
        <f>VLOOKUP($X14,Forecast!$C$30:$O$72,10)/1000</f>
        <v>740.95238095238096</v>
      </c>
      <c r="H44" s="98">
        <f>VLOOKUP($X14,Forecast!$C$30:$O$72,11)/1000</f>
        <v>299.28571428571428</v>
      </c>
      <c r="I44" s="98">
        <f>VLOOKUP($X14,Forecast!$C$30:$O$72,12)/1000</f>
        <v>0</v>
      </c>
      <c r="J44" s="98">
        <f t="shared" ca="1" si="18"/>
        <v>2932.8523809523808</v>
      </c>
      <c r="K44" s="98">
        <f>VLOOKUP($X14,Forecast!$C$30:$O$72,5)/1000</f>
        <v>3495.1428571428573</v>
      </c>
      <c r="L44" s="98">
        <f t="shared" ca="1" si="21"/>
        <v>104595.95310344821</v>
      </c>
      <c r="M44" s="98">
        <f t="shared" ca="1" si="19"/>
        <v>-562.29047619047651</v>
      </c>
      <c r="N44" s="313">
        <f t="shared" ca="1" si="20"/>
        <v>87164.948341543437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tabSelected="1" workbookViewId="0">
      <pane xSplit="3" ySplit="4" topLeftCell="G46" activePane="bottomRight" state="frozen"/>
      <selection activeCell="G12" sqref="G12"/>
      <selection pane="topRight" activeCell="G12" sqref="G12"/>
      <selection pane="bottomLeft" activeCell="G12" sqref="G12"/>
      <selection pane="bottomRight" activeCell="I52" sqref="I52"/>
    </sheetView>
  </sheetViews>
  <sheetFormatPr defaultRowHeight="12.75" x14ac:dyDescent="0.2"/>
  <cols>
    <col min="1" max="1" width="9.140625" style="272"/>
    <col min="2" max="2" width="9.140625" style="21"/>
    <col min="3" max="3" width="9.140625" style="2"/>
    <col min="4" max="4" width="11.140625" style="1" bestFit="1" customWidth="1"/>
    <col min="5" max="6" width="12.5703125" style="1" customWidth="1"/>
    <col min="7" max="7" width="11.28515625" style="1" customWidth="1"/>
    <col min="8" max="8" width="9.140625" style="1"/>
    <col min="9" max="9" width="10.42578125" style="1" bestFit="1" customWidth="1"/>
    <col min="10" max="10" width="12.42578125" style="1" bestFit="1" customWidth="1"/>
    <col min="11" max="11" width="9.140625" style="1"/>
    <col min="12" max="12" width="11.85546875" style="1" bestFit="1" customWidth="1"/>
    <col min="13" max="13" width="8.85546875" style="1" bestFit="1" customWidth="1"/>
    <col min="14" max="14" width="14.85546875" style="1" bestFit="1" customWidth="1"/>
    <col min="15" max="15" width="10.42578125" style="1" customWidth="1"/>
    <col min="16" max="17" width="11.140625" style="1" customWidth="1"/>
    <col min="18" max="18" width="10.42578125" style="1" customWidth="1"/>
    <col min="19" max="19" width="14.85546875" style="1" bestFit="1" customWidth="1"/>
    <col min="20" max="20" width="12.7109375" customWidth="1"/>
    <col min="21" max="21" width="9.7109375" bestFit="1" customWidth="1"/>
    <col min="22" max="22" width="9.5703125" bestFit="1" customWidth="1"/>
    <col min="24" max="24" width="10.85546875" bestFit="1" customWidth="1"/>
    <col min="29" max="29" width="5.140625" style="21" customWidth="1"/>
  </cols>
  <sheetData>
    <row r="1" spans="1:29" ht="13.5" thickBot="1" x14ac:dyDescent="0.25"/>
    <row r="2" spans="1:29" ht="13.5" thickBot="1" x14ac:dyDescent="0.25">
      <c r="D2" s="370" t="s">
        <v>170</v>
      </c>
      <c r="E2" s="371"/>
      <c r="F2" s="372"/>
      <c r="G2" s="271"/>
      <c r="H2" s="364" t="s">
        <v>171</v>
      </c>
      <c r="I2" s="364"/>
      <c r="J2" s="364"/>
      <c r="K2" s="364"/>
      <c r="L2" s="364"/>
      <c r="M2" s="364"/>
      <c r="N2" s="364"/>
      <c r="O2" s="365"/>
      <c r="P2" s="267"/>
      <c r="Q2" s="263"/>
      <c r="R2" s="264"/>
      <c r="S2" s="137"/>
      <c r="T2" s="137"/>
      <c r="X2" s="75" t="s">
        <v>212</v>
      </c>
      <c r="Y2" s="317">
        <f ca="1">0.011*(Curves!$B3+Curves!$J3)</f>
        <v>0.15043599999999999</v>
      </c>
      <c r="Z2" s="23">
        <v>425000</v>
      </c>
    </row>
    <row r="3" spans="1:29" ht="12.75" customHeight="1" x14ac:dyDescent="0.2">
      <c r="B3" s="350" t="s">
        <v>14</v>
      </c>
      <c r="D3" s="354" t="s">
        <v>9</v>
      </c>
      <c r="E3" s="360" t="s">
        <v>189</v>
      </c>
      <c r="F3" s="366" t="s">
        <v>188</v>
      </c>
      <c r="G3" s="368" t="s">
        <v>11</v>
      </c>
      <c r="H3" s="265"/>
      <c r="I3" s="265"/>
      <c r="J3" s="265"/>
      <c r="K3" s="265"/>
      <c r="L3" s="265"/>
      <c r="M3" s="265"/>
      <c r="N3" s="265"/>
      <c r="O3" s="358" t="s">
        <v>13</v>
      </c>
      <c r="P3" s="356" t="s">
        <v>8</v>
      </c>
      <c r="Q3" s="268" t="s">
        <v>186</v>
      </c>
      <c r="R3" s="269" t="s">
        <v>168</v>
      </c>
      <c r="S3" s="352" t="s">
        <v>176</v>
      </c>
      <c r="T3" s="362" t="s">
        <v>12</v>
      </c>
      <c r="Z3" s="23">
        <v>200000</v>
      </c>
      <c r="AA3" s="21"/>
      <c r="AC3"/>
    </row>
    <row r="4" spans="1:29" ht="13.5" thickBot="1" x14ac:dyDescent="0.25">
      <c r="B4" s="351" t="s">
        <v>14</v>
      </c>
      <c r="D4" s="355"/>
      <c r="E4" s="361"/>
      <c r="F4" s="367"/>
      <c r="G4" s="369"/>
      <c r="H4" s="266" t="s">
        <v>0</v>
      </c>
      <c r="I4" s="266" t="s">
        <v>1</v>
      </c>
      <c r="J4" s="266" t="s">
        <v>2</v>
      </c>
      <c r="K4" s="266" t="s">
        <v>3</v>
      </c>
      <c r="L4" s="266" t="s">
        <v>4</v>
      </c>
      <c r="M4" s="266" t="s">
        <v>5</v>
      </c>
      <c r="N4" s="266" t="s">
        <v>6</v>
      </c>
      <c r="O4" s="359" t="s">
        <v>10</v>
      </c>
      <c r="P4" s="357" t="s">
        <v>7</v>
      </c>
      <c r="Q4" s="268" t="s">
        <v>187</v>
      </c>
      <c r="R4" s="270" t="s">
        <v>169</v>
      </c>
      <c r="S4" s="353"/>
      <c r="T4" s="363"/>
      <c r="AA4" s="85"/>
      <c r="AC4"/>
    </row>
    <row r="5" spans="1:29" x14ac:dyDescent="0.2">
      <c r="A5" s="272">
        <f>MONTH(C5)</f>
        <v>5</v>
      </c>
      <c r="C5" s="257">
        <v>35551</v>
      </c>
      <c r="D5" s="5">
        <f>VLOOKUP($C5,'[1]Total Sendout'!$U$5:$V$1964,2)</f>
        <v>2216129.0322580645</v>
      </c>
      <c r="E5" s="6"/>
      <c r="F5" s="6"/>
      <c r="G5" s="238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50">
        <f t="shared" ref="O5:O36" si="0">SUM(H5:N5)</f>
        <v>2740580.6451612907</v>
      </c>
      <c r="P5" s="4"/>
      <c r="Q5" s="261"/>
      <c r="R5" s="96">
        <f>O5-(P5+Q5)</f>
        <v>2740580.6451612907</v>
      </c>
      <c r="S5" s="319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">
      <c r="A6" s="272">
        <f t="shared" ref="A6:A69" si="2">MONTH(C6)</f>
        <v>6</v>
      </c>
      <c r="C6" s="258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36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49">
        <f t="shared" si="0"/>
        <v>2710766.6666666665</v>
      </c>
      <c r="P6" s="6"/>
      <c r="Q6" s="118"/>
      <c r="R6" s="97">
        <f t="shared" ref="R6:R69" si="5">O6-(P6+Q6)</f>
        <v>2710766.6666666665</v>
      </c>
      <c r="S6" s="319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">
      <c r="A7" s="272">
        <f t="shared" si="2"/>
        <v>7</v>
      </c>
      <c r="C7" s="258">
        <f t="shared" si="3"/>
        <v>35612</v>
      </c>
      <c r="D7" s="5">
        <f>VLOOKUP($C7,'[1]Total Sendout'!$U$5:$V$1964,2)</f>
        <v>2460935.4838709678</v>
      </c>
      <c r="E7" s="6"/>
      <c r="F7" s="6"/>
      <c r="G7" s="236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49">
        <f t="shared" si="0"/>
        <v>2688451.6129032257</v>
      </c>
      <c r="P7" s="6"/>
      <c r="Q7" s="118"/>
      <c r="R7" s="97">
        <f t="shared" si="5"/>
        <v>2688451.6129032257</v>
      </c>
      <c r="S7" s="319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">
      <c r="A8" s="272">
        <f t="shared" si="2"/>
        <v>8</v>
      </c>
      <c r="C8" s="258">
        <f t="shared" si="3"/>
        <v>35643</v>
      </c>
      <c r="D8" s="5">
        <f>VLOOKUP($C8,'[1]Total Sendout'!$U$5:$V$1964,2)</f>
        <v>2513838.7096774192</v>
      </c>
      <c r="E8" s="6"/>
      <c r="F8" s="6"/>
      <c r="G8" s="236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49">
        <f t="shared" si="0"/>
        <v>2625677.4193548388</v>
      </c>
      <c r="P8" s="6"/>
      <c r="Q8" s="118"/>
      <c r="R8" s="97">
        <f t="shared" si="5"/>
        <v>2625677.4193548388</v>
      </c>
      <c r="S8" s="319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">
      <c r="A9" s="272">
        <f t="shared" si="2"/>
        <v>9</v>
      </c>
      <c r="C9" s="258">
        <f t="shared" si="3"/>
        <v>35674</v>
      </c>
      <c r="D9" s="5">
        <f>VLOOKUP($C9,'[1]Total Sendout'!$U$5:$V$1964,2)</f>
        <v>2709566.6666666665</v>
      </c>
      <c r="E9" s="6"/>
      <c r="F9" s="6"/>
      <c r="G9" s="236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49">
        <f t="shared" si="0"/>
        <v>2784333.333333333</v>
      </c>
      <c r="P9" s="6"/>
      <c r="Q9" s="118"/>
      <c r="R9" s="97">
        <f t="shared" si="5"/>
        <v>2784333.333333333</v>
      </c>
      <c r="S9" s="319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5" thickBot="1" x14ac:dyDescent="0.25">
      <c r="A10" s="272">
        <f t="shared" si="2"/>
        <v>10</v>
      </c>
      <c r="C10" s="258">
        <f t="shared" si="3"/>
        <v>35704</v>
      </c>
      <c r="D10" s="5">
        <f>VLOOKUP($C10,'[1]Total Sendout'!$U$5:$V$1964,2)</f>
        <v>2319903.2258064514</v>
      </c>
      <c r="E10" s="6"/>
      <c r="F10" s="6"/>
      <c r="G10" s="236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49">
        <f t="shared" si="0"/>
        <v>2577225.8064516126</v>
      </c>
      <c r="P10" s="6"/>
      <c r="Q10" s="118"/>
      <c r="R10" s="97">
        <f t="shared" si="5"/>
        <v>2577225.8064516126</v>
      </c>
      <c r="S10" s="319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">
      <c r="A11" s="272">
        <f t="shared" si="2"/>
        <v>11</v>
      </c>
      <c r="C11" s="259">
        <f t="shared" si="3"/>
        <v>35735</v>
      </c>
      <c r="D11" s="5">
        <f>VLOOKUP($C11,'[1]Total Sendout'!$U$5:$V$1964,2)</f>
        <v>2419633.3333333335</v>
      </c>
      <c r="E11" s="6"/>
      <c r="F11" s="6"/>
      <c r="G11" s="236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49">
        <f t="shared" si="0"/>
        <v>2321666.6666666665</v>
      </c>
      <c r="P11" s="6"/>
      <c r="Q11" s="118"/>
      <c r="R11" s="97">
        <f t="shared" si="5"/>
        <v>2321666.6666666665</v>
      </c>
      <c r="S11" s="319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">
      <c r="A12" s="272">
        <f t="shared" si="2"/>
        <v>12</v>
      </c>
      <c r="C12" s="258">
        <f t="shared" si="3"/>
        <v>35765</v>
      </c>
      <c r="D12" s="5">
        <f>VLOOKUP($C12,'[1]Total Sendout'!$U$5:$V$1964,2)</f>
        <v>3118516.1290322579</v>
      </c>
      <c r="E12" s="6"/>
      <c r="F12" s="6"/>
      <c r="G12" s="236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49">
        <f t="shared" si="0"/>
        <v>1857548.3870967743</v>
      </c>
      <c r="P12" s="6"/>
      <c r="Q12" s="118"/>
      <c r="R12" s="97">
        <f t="shared" si="5"/>
        <v>1857548.3870967743</v>
      </c>
      <c r="S12" s="319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">
      <c r="A13" s="272">
        <f t="shared" si="2"/>
        <v>1</v>
      </c>
      <c r="C13" s="258">
        <f t="shared" si="3"/>
        <v>35796</v>
      </c>
      <c r="D13" s="5">
        <f>VLOOKUP($C13,'[1]Total Sendout'!$U$5:$V$1964,2)</f>
        <v>2979709.6774193547</v>
      </c>
      <c r="E13" s="6"/>
      <c r="F13" s="6"/>
      <c r="G13" s="236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49">
        <f t="shared" si="0"/>
        <v>2426580.6451612902</v>
      </c>
      <c r="P13" s="6"/>
      <c r="Q13" s="118"/>
      <c r="R13" s="97">
        <f t="shared" si="5"/>
        <v>2426580.6451612902</v>
      </c>
      <c r="S13" s="319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">
      <c r="A14" s="272">
        <f t="shared" si="2"/>
        <v>2</v>
      </c>
      <c r="C14" s="258">
        <f t="shared" si="3"/>
        <v>35827</v>
      </c>
      <c r="D14" s="5">
        <f>VLOOKUP($C14,'[1]Total Sendout'!$U$5:$V$1964,2)</f>
        <v>3107285.7142857141</v>
      </c>
      <c r="E14" s="6"/>
      <c r="F14" s="6"/>
      <c r="G14" s="236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49">
        <f t="shared" si="0"/>
        <v>2395428.5714285718</v>
      </c>
      <c r="P14" s="6"/>
      <c r="Q14" s="118"/>
      <c r="R14" s="97">
        <f t="shared" si="5"/>
        <v>2395428.5714285718</v>
      </c>
      <c r="S14" s="319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5" thickBot="1" x14ac:dyDescent="0.25">
      <c r="A15" s="272">
        <f t="shared" si="2"/>
        <v>3</v>
      </c>
      <c r="C15" s="258">
        <f t="shared" si="3"/>
        <v>35855</v>
      </c>
      <c r="D15" s="5">
        <f>VLOOKUP($C15,'[1]Total Sendout'!$U$5:$V$1964,2)</f>
        <v>2722354.8387096776</v>
      </c>
      <c r="E15" s="6"/>
      <c r="F15" s="6"/>
      <c r="G15" s="236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49">
        <f t="shared" si="0"/>
        <v>2752354.8387096776</v>
      </c>
      <c r="P15" s="6"/>
      <c r="Q15" s="118"/>
      <c r="R15" s="99">
        <f t="shared" si="5"/>
        <v>2752354.8387096776</v>
      </c>
      <c r="S15" s="319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">
      <c r="A16" s="272">
        <f t="shared" si="2"/>
        <v>4</v>
      </c>
      <c r="C16" s="257">
        <f t="shared" si="3"/>
        <v>35886</v>
      </c>
      <c r="D16" s="5">
        <f>VLOOKUP($C16,'[1]Total Sendout'!$U$5:$V$1964,2)</f>
        <v>2586866.6666666665</v>
      </c>
      <c r="E16" s="6"/>
      <c r="F16" s="6"/>
      <c r="G16" s="236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49">
        <f t="shared" si="0"/>
        <v>2744966.6666666665</v>
      </c>
      <c r="P16" s="6"/>
      <c r="Q16" s="118"/>
      <c r="R16" s="97">
        <f t="shared" si="5"/>
        <v>2744966.6666666665</v>
      </c>
      <c r="S16" s="319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">
      <c r="A17" s="272">
        <f t="shared" si="2"/>
        <v>5</v>
      </c>
      <c r="C17" s="258">
        <f t="shared" si="3"/>
        <v>35916</v>
      </c>
      <c r="D17" s="5" t="e">
        <f>VLOOKUP($C17,'[1]Total Sendout'!$U$5:$V$1964,2)</f>
        <v>#DIV/0!</v>
      </c>
      <c r="E17" s="6"/>
      <c r="F17" s="6"/>
      <c r="G17" s="236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49" t="e">
        <f t="shared" si="0"/>
        <v>#DIV/0!</v>
      </c>
      <c r="P17" s="6"/>
      <c r="Q17" s="118"/>
      <c r="R17" s="97" t="e">
        <f t="shared" si="5"/>
        <v>#DIV/0!</v>
      </c>
      <c r="S17" s="319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">
      <c r="A18" s="272">
        <f t="shared" si="2"/>
        <v>6</v>
      </c>
      <c r="C18" s="258">
        <f t="shared" si="3"/>
        <v>35947</v>
      </c>
      <c r="D18" s="5" t="e">
        <f>VLOOKUP($C18,'[1]Total Sendout'!$U$5:$V$1964,2)</f>
        <v>#DIV/0!</v>
      </c>
      <c r="E18" s="6"/>
      <c r="F18" s="6"/>
      <c r="G18" s="236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49" t="e">
        <f t="shared" si="0"/>
        <v>#DIV/0!</v>
      </c>
      <c r="P18" s="6"/>
      <c r="Q18" s="118"/>
      <c r="R18" s="97" t="e">
        <f t="shared" si="5"/>
        <v>#DIV/0!</v>
      </c>
      <c r="S18" s="319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">
      <c r="A19" s="272">
        <f t="shared" si="2"/>
        <v>7</v>
      </c>
      <c r="C19" s="258">
        <f t="shared" si="3"/>
        <v>35977</v>
      </c>
      <c r="D19" s="10" t="e">
        <f>VLOOKUP($C19,'[1]Total Sendout'!$U$5:$V$1964,2)</f>
        <v>#DIV/0!</v>
      </c>
      <c r="E19" s="11"/>
      <c r="F19" s="11"/>
      <c r="G19" s="252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49" t="e">
        <f t="shared" si="0"/>
        <v>#DIV/0!</v>
      </c>
      <c r="P19" s="11"/>
      <c r="Q19" s="262"/>
      <c r="R19" s="97" t="e">
        <f t="shared" si="5"/>
        <v>#DIV/0!</v>
      </c>
      <c r="S19" s="319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">
      <c r="A20" s="272">
        <f t="shared" si="2"/>
        <v>8</v>
      </c>
      <c r="B20" s="21">
        <f t="shared" ref="B20:B42" si="6">+D20/D8</f>
        <v>1.1559881430532921</v>
      </c>
      <c r="C20" s="258">
        <f t="shared" si="3"/>
        <v>36008</v>
      </c>
      <c r="D20" s="12">
        <f>VLOOKUP($C20,'[1]Total Sendout'!$U$5:$V$1964,2)</f>
        <v>2905967.7419354836</v>
      </c>
      <c r="E20" s="9"/>
      <c r="F20" s="9"/>
      <c r="G20" s="253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49">
        <f t="shared" si="0"/>
        <v>2993032.2580645164</v>
      </c>
      <c r="P20" s="9"/>
      <c r="Q20" s="247"/>
      <c r="R20" s="97">
        <f t="shared" si="5"/>
        <v>2993032.2580645164</v>
      </c>
      <c r="S20" s="319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">
      <c r="A21" s="272">
        <f t="shared" si="2"/>
        <v>9</v>
      </c>
      <c r="B21" s="21">
        <f t="shared" si="6"/>
        <v>0.94152816563534159</v>
      </c>
      <c r="C21" s="258">
        <f t="shared" si="3"/>
        <v>36039</v>
      </c>
      <c r="D21" s="12">
        <f>VLOOKUP($C21,'[1]Total Sendout'!$U$5:$V$1964,2)</f>
        <v>2551133.3333333335</v>
      </c>
      <c r="E21" s="9"/>
      <c r="F21" s="9"/>
      <c r="G21" s="253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49">
        <f t="shared" si="0"/>
        <v>2731954.0229885057</v>
      </c>
      <c r="P21" s="9"/>
      <c r="Q21" s="247"/>
      <c r="R21" s="97">
        <f t="shared" si="5"/>
        <v>2731954.0229885057</v>
      </c>
      <c r="S21" s="319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5" thickBot="1" x14ac:dyDescent="0.25">
      <c r="A22" s="272">
        <f t="shared" si="2"/>
        <v>10</v>
      </c>
      <c r="B22" s="21">
        <f t="shared" si="6"/>
        <v>0.99981923606379586</v>
      </c>
      <c r="C22" s="258">
        <f t="shared" si="3"/>
        <v>36069</v>
      </c>
      <c r="D22" s="12">
        <f>VLOOKUP($C22,'[1]Total Sendout'!$U$5:$V$1964,2)</f>
        <v>2319483.8709677421</v>
      </c>
      <c r="E22" s="9"/>
      <c r="F22" s="9"/>
      <c r="G22" s="253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49">
        <f t="shared" si="0"/>
        <v>2713322.5806451617</v>
      </c>
      <c r="P22" s="9"/>
      <c r="Q22" s="247"/>
      <c r="R22" s="97">
        <f t="shared" si="5"/>
        <v>2713322.5806451617</v>
      </c>
      <c r="S22" s="319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">
      <c r="A23" s="272">
        <f t="shared" si="2"/>
        <v>11</v>
      </c>
      <c r="B23" s="21">
        <f t="shared" si="6"/>
        <v>1.0337929989392332</v>
      </c>
      <c r="C23" s="259">
        <f t="shared" si="3"/>
        <v>36100</v>
      </c>
      <c r="D23" s="12">
        <f>VLOOKUP($C23,'[1]Total Sendout'!$U$5:$V$1964,2)</f>
        <v>2501400</v>
      </c>
      <c r="E23" s="9"/>
      <c r="F23" s="9"/>
      <c r="G23" s="253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49">
        <f t="shared" si="0"/>
        <v>2629533.3333333335</v>
      </c>
      <c r="P23" s="9"/>
      <c r="Q23" s="247"/>
      <c r="R23" s="97">
        <f t="shared" si="5"/>
        <v>2629533.3333333335</v>
      </c>
      <c r="S23" s="319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">
      <c r="A24" s="272">
        <f t="shared" si="2"/>
        <v>12</v>
      </c>
      <c r="B24" s="21">
        <f t="shared" si="6"/>
        <v>1.006172979980829</v>
      </c>
      <c r="C24" s="258">
        <f t="shared" si="3"/>
        <v>36130</v>
      </c>
      <c r="D24" s="12">
        <f>VLOOKUP($C24,'[1]Total Sendout'!$U$5:$V$1964,2)</f>
        <v>3137766.6666666665</v>
      </c>
      <c r="E24" s="9"/>
      <c r="F24" s="9"/>
      <c r="G24" s="253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49">
        <f t="shared" si="0"/>
        <v>2541066.9975186102</v>
      </c>
      <c r="P24" s="9"/>
      <c r="Q24" s="247"/>
      <c r="R24" s="97">
        <f t="shared" si="5"/>
        <v>2541066.9975186102</v>
      </c>
      <c r="S24" s="319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">
      <c r="A25" s="272">
        <f t="shared" si="2"/>
        <v>1</v>
      </c>
      <c r="B25" s="21">
        <f t="shared" si="6"/>
        <v>1.0025765662383215</v>
      </c>
      <c r="C25" s="258">
        <f t="shared" si="3"/>
        <v>36161</v>
      </c>
      <c r="D25" s="12">
        <f>VLOOKUP($C25,'[1]Total Sendout'!$U$5:$V$1964,2)</f>
        <v>2987387.0967741935</v>
      </c>
      <c r="E25" s="9"/>
      <c r="F25" s="9"/>
      <c r="G25" s="253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49">
        <f t="shared" si="0"/>
        <v>2398366.0589060308</v>
      </c>
      <c r="P25" s="9"/>
      <c r="Q25" s="247"/>
      <c r="R25" s="97">
        <f t="shared" si="5"/>
        <v>2398366.0589060308</v>
      </c>
      <c r="S25" s="319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">
      <c r="A26" s="272">
        <f t="shared" si="2"/>
        <v>2</v>
      </c>
      <c r="B26" s="21">
        <f t="shared" si="6"/>
        <v>0.94393361224771288</v>
      </c>
      <c r="C26" s="258">
        <f t="shared" si="3"/>
        <v>36192</v>
      </c>
      <c r="D26" s="12">
        <f>VLOOKUP($C26,'[1]Total Sendout'!$U$5:$V$1964,2)</f>
        <v>2933071.4285714286</v>
      </c>
      <c r="E26" s="9"/>
      <c r="F26" s="9"/>
      <c r="G26" s="253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49">
        <f t="shared" si="0"/>
        <v>2416821.4285714282</v>
      </c>
      <c r="P26" s="9"/>
      <c r="Q26" s="247"/>
      <c r="R26" s="97">
        <f t="shared" si="5"/>
        <v>2416821.4285714282</v>
      </c>
      <c r="S26" s="319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5" thickBot="1" x14ac:dyDescent="0.25">
      <c r="A27" s="272">
        <f t="shared" si="2"/>
        <v>3</v>
      </c>
      <c r="B27" s="21">
        <f t="shared" si="6"/>
        <v>1.041472633986231</v>
      </c>
      <c r="C27" s="258">
        <f t="shared" si="3"/>
        <v>36220</v>
      </c>
      <c r="D27" s="12">
        <f>VLOOKUP($C27,'[1]Total Sendout'!$U$5:$V$1964,2)</f>
        <v>2835258.064516129</v>
      </c>
      <c r="E27" s="9"/>
      <c r="F27" s="9"/>
      <c r="G27" s="253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49">
        <f t="shared" si="0"/>
        <v>2511322.5806451607</v>
      </c>
      <c r="P27" s="9"/>
      <c r="Q27" s="247"/>
      <c r="R27" s="99">
        <f t="shared" si="5"/>
        <v>2511322.5806451607</v>
      </c>
      <c r="S27" s="319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">
      <c r="A28" s="272">
        <f t="shared" si="2"/>
        <v>4</v>
      </c>
      <c r="B28" s="21">
        <f t="shared" si="6"/>
        <v>1.082880189676056</v>
      </c>
      <c r="C28" s="257">
        <f t="shared" si="3"/>
        <v>36251</v>
      </c>
      <c r="D28" s="5">
        <f>VLOOKUP($C28,'[1]Total Sendout'!$U$5:$V$1964,2)</f>
        <v>2801266.6666666665</v>
      </c>
      <c r="E28" s="6"/>
      <c r="F28" s="6"/>
      <c r="G28" s="236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49">
        <f t="shared" si="0"/>
        <v>2544500</v>
      </c>
      <c r="P28" s="6"/>
      <c r="Q28" s="118"/>
      <c r="R28" s="97">
        <f t="shared" si="5"/>
        <v>2544500</v>
      </c>
      <c r="S28" s="319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">
      <c r="A29" s="272">
        <f t="shared" si="2"/>
        <v>5</v>
      </c>
      <c r="C29" s="258">
        <f t="shared" si="3"/>
        <v>36281</v>
      </c>
      <c r="D29" s="5">
        <f>VLOOKUP($C29,'[1]Total Sendout'!$U$5:$V$1964,2)</f>
        <v>2214161.2903225808</v>
      </c>
      <c r="E29" s="6"/>
      <c r="F29" s="6"/>
      <c r="G29" s="236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49">
        <f t="shared" si="0"/>
        <v>2709129.0322580645</v>
      </c>
      <c r="P29" s="6"/>
      <c r="Q29" s="118"/>
      <c r="R29" s="97">
        <f t="shared" si="5"/>
        <v>2709129.0322580645</v>
      </c>
      <c r="S29" s="319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">
      <c r="A30" s="272">
        <f t="shared" si="2"/>
        <v>6</v>
      </c>
      <c r="C30" s="258">
        <f t="shared" si="3"/>
        <v>36312</v>
      </c>
      <c r="D30" s="5">
        <f>VLOOKUP($C30,'[1]Total Sendout'!$U$5:$V$1964,2)</f>
        <v>2421600</v>
      </c>
      <c r="E30" s="6"/>
      <c r="F30" s="6"/>
      <c r="G30" s="236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49">
        <f t="shared" si="0"/>
        <v>2837000</v>
      </c>
      <c r="P30" s="6"/>
      <c r="Q30" s="118"/>
      <c r="R30" s="97">
        <f t="shared" si="5"/>
        <v>2837000</v>
      </c>
      <c r="S30" s="319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">
      <c r="A31" s="272">
        <f t="shared" si="2"/>
        <v>7</v>
      </c>
      <c r="C31" s="258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52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49">
        <f t="shared" si="0"/>
        <v>2922096.7741935481</v>
      </c>
      <c r="P31" s="11"/>
      <c r="Q31" s="262"/>
      <c r="R31" s="97">
        <f t="shared" si="5"/>
        <v>2922096.7741935481</v>
      </c>
      <c r="S31" s="319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">
      <c r="A32" s="272">
        <f t="shared" si="2"/>
        <v>8</v>
      </c>
      <c r="B32" s="21">
        <f t="shared" si="6"/>
        <v>0.93136482211244942</v>
      </c>
      <c r="C32" s="258">
        <f t="shared" si="7"/>
        <v>36373</v>
      </c>
      <c r="D32" s="12">
        <f>VLOOKUP($C32,'[1]Total Sendout'!$U$5:$V$1964,2)</f>
        <v>2706516.1290322579</v>
      </c>
      <c r="E32" s="9"/>
      <c r="F32" s="9"/>
      <c r="G32" s="253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49">
        <f t="shared" si="0"/>
        <v>2726612.9032258065</v>
      </c>
      <c r="P32" s="9"/>
      <c r="Q32" s="247"/>
      <c r="R32" s="97">
        <f t="shared" si="5"/>
        <v>2726612.9032258065</v>
      </c>
      <c r="S32" s="319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">
      <c r="A33" s="272">
        <f t="shared" si="2"/>
        <v>9</v>
      </c>
      <c r="B33" s="21">
        <f t="shared" si="6"/>
        <v>1.0368855671988919</v>
      </c>
      <c r="C33" s="258">
        <f t="shared" si="7"/>
        <v>36404</v>
      </c>
      <c r="D33" s="12">
        <f>VLOOKUP($C33,'[1]Total Sendout'!$U$5:$V$1964,2)</f>
        <v>2645233.3333333335</v>
      </c>
      <c r="E33" s="9"/>
      <c r="F33" s="9"/>
      <c r="G33" s="253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49">
        <f t="shared" si="0"/>
        <v>2929200</v>
      </c>
      <c r="P33" s="9"/>
      <c r="Q33" s="247"/>
      <c r="R33" s="97">
        <f t="shared" si="5"/>
        <v>2929200</v>
      </c>
      <c r="S33" s="319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5" thickBot="1" x14ac:dyDescent="0.25">
      <c r="A34" s="272">
        <f t="shared" si="2"/>
        <v>10</v>
      </c>
      <c r="B34" s="21">
        <f t="shared" si="6"/>
        <v>1.2779122162883845</v>
      </c>
      <c r="C34" s="258">
        <f t="shared" si="7"/>
        <v>36434</v>
      </c>
      <c r="D34" s="12">
        <f>VLOOKUP($C34,'[1]Total Sendout'!$U$5:$V$1964,2)</f>
        <v>2964096.7741935486</v>
      </c>
      <c r="E34" s="9"/>
      <c r="F34" s="9"/>
      <c r="G34" s="253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49">
        <f t="shared" si="0"/>
        <v>3076967.7419354836</v>
      </c>
      <c r="P34" s="9"/>
      <c r="Q34" s="247"/>
      <c r="R34" s="97">
        <f t="shared" si="5"/>
        <v>3076967.7419354836</v>
      </c>
      <c r="S34" s="319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">
      <c r="A35" s="272">
        <f t="shared" si="2"/>
        <v>11</v>
      </c>
      <c r="B35" s="21">
        <f t="shared" si="6"/>
        <v>1.0948268969377148</v>
      </c>
      <c r="C35" s="259">
        <f t="shared" si="7"/>
        <v>36465</v>
      </c>
      <c r="D35" s="12">
        <f>VLOOKUP($C35,'[1]Total Sendout'!$U$5:$V$1964,2)</f>
        <v>2738600</v>
      </c>
      <c r="E35" s="9"/>
      <c r="F35" s="9"/>
      <c r="G35" s="253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49">
        <f t="shared" si="0"/>
        <v>2880633.3333333335</v>
      </c>
      <c r="P35" s="9"/>
      <c r="Q35" s="247"/>
      <c r="R35" s="97">
        <f t="shared" si="5"/>
        <v>2880633.3333333335</v>
      </c>
      <c r="S35" s="319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">
      <c r="A36" s="272">
        <f t="shared" si="2"/>
        <v>12</v>
      </c>
      <c r="B36" s="21">
        <f t="shared" si="6"/>
        <v>0.99271346684152795</v>
      </c>
      <c r="C36" s="258">
        <f t="shared" si="7"/>
        <v>36495</v>
      </c>
      <c r="D36" s="12">
        <f>VLOOKUP($C36,'[1]Total Sendout'!$U$5:$V$1964,2)</f>
        <v>3114903.2258064514</v>
      </c>
      <c r="E36" s="9"/>
      <c r="F36" s="9"/>
      <c r="G36" s="253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49">
        <f t="shared" si="0"/>
        <v>2665993.0322580645</v>
      </c>
      <c r="P36" s="9"/>
      <c r="Q36" s="247"/>
      <c r="R36" s="97">
        <f t="shared" si="5"/>
        <v>2665993.0322580645</v>
      </c>
      <c r="S36" s="319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">
      <c r="A37" s="272">
        <f t="shared" si="2"/>
        <v>1</v>
      </c>
      <c r="B37" s="21">
        <f t="shared" si="6"/>
        <v>1.0455571272770465</v>
      </c>
      <c r="C37" s="258">
        <f t="shared" si="7"/>
        <v>36526</v>
      </c>
      <c r="D37" s="12">
        <f>VLOOKUP($C37,'[1]Total Sendout'!$U$5:$V$1964,2)</f>
        <v>3123483.8709677421</v>
      </c>
      <c r="E37" s="9"/>
      <c r="F37" s="9"/>
      <c r="G37" s="253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49">
        <f t="shared" ref="O37:O68" si="8">SUM(H37:N37)</f>
        <v>2611548.3870967738</v>
      </c>
      <c r="P37" s="9"/>
      <c r="Q37" s="247"/>
      <c r="R37" s="97">
        <f t="shared" si="5"/>
        <v>2611548.3870967738</v>
      </c>
      <c r="S37" s="319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">
      <c r="A38" s="272">
        <f t="shared" si="2"/>
        <v>2</v>
      </c>
      <c r="B38" s="21">
        <f t="shared" si="6"/>
        <v>1.0464962584825503</v>
      </c>
      <c r="C38" s="258">
        <f t="shared" si="7"/>
        <v>36557</v>
      </c>
      <c r="D38" s="12">
        <f>VLOOKUP($C38,'[1]Total Sendout'!$U$5:$V$1964,2)</f>
        <v>3069448.2758620689</v>
      </c>
      <c r="E38" s="9"/>
      <c r="F38" s="9"/>
      <c r="G38" s="253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49">
        <f t="shared" si="8"/>
        <v>2575689.6551724137</v>
      </c>
      <c r="P38" s="9"/>
      <c r="Q38" s="247"/>
      <c r="R38" s="97">
        <f t="shared" si="5"/>
        <v>2575689.6551724137</v>
      </c>
      <c r="S38" s="319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5" thickBot="1" x14ac:dyDescent="0.25">
      <c r="A39" s="272">
        <f t="shared" si="2"/>
        <v>3</v>
      </c>
      <c r="B39" s="21">
        <f t="shared" si="6"/>
        <v>0.99650711660769353</v>
      </c>
      <c r="C39" s="258">
        <f t="shared" si="7"/>
        <v>36586</v>
      </c>
      <c r="D39" s="12">
        <f>VLOOKUP($C39,'[1]Total Sendout'!$U$5:$V$1964,2)</f>
        <v>2825354.8387096776</v>
      </c>
      <c r="E39" s="9"/>
      <c r="F39" s="9"/>
      <c r="G39" s="253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49">
        <f t="shared" si="8"/>
        <v>2900774.1935483869</v>
      </c>
      <c r="P39" s="9"/>
      <c r="Q39" s="247"/>
      <c r="R39" s="99">
        <f t="shared" si="5"/>
        <v>2900774.1935483869</v>
      </c>
      <c r="S39" s="319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">
      <c r="A40" s="272">
        <f t="shared" si="2"/>
        <v>4</v>
      </c>
      <c r="B40" s="21">
        <f t="shared" si="6"/>
        <v>0.86495394940384107</v>
      </c>
      <c r="C40" s="257">
        <f t="shared" si="7"/>
        <v>36617</v>
      </c>
      <c r="D40" s="5">
        <f>VLOOKUP($C40,'[1]Total Sendout'!$U$5:$V$1964,2)</f>
        <v>2422966.6666666665</v>
      </c>
      <c r="E40" s="6"/>
      <c r="F40" s="6"/>
      <c r="G40" s="236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49">
        <f t="shared" si="8"/>
        <v>2814466.6666666665</v>
      </c>
      <c r="P40" s="6"/>
      <c r="Q40" s="118"/>
      <c r="R40" s="97">
        <f t="shared" si="5"/>
        <v>2814466.6666666665</v>
      </c>
      <c r="S40" s="319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">
      <c r="A41" s="272">
        <f t="shared" si="2"/>
        <v>5</v>
      </c>
      <c r="B41" s="21">
        <f t="shared" si="6"/>
        <v>1.2039219685601479</v>
      </c>
      <c r="C41" s="258">
        <f t="shared" si="7"/>
        <v>36647</v>
      </c>
      <c r="D41" s="5">
        <f>VLOOKUP($C41,'[1]Total Sendout'!$U$5:$V$1964,2)</f>
        <v>2665677.4193548388</v>
      </c>
      <c r="E41" s="6"/>
      <c r="F41" s="6"/>
      <c r="G41" s="236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49">
        <f t="shared" si="8"/>
        <v>2821967.7419354841</v>
      </c>
      <c r="P41" s="6"/>
      <c r="Q41" s="118"/>
      <c r="R41" s="97">
        <f t="shared" si="5"/>
        <v>2821967.7419354841</v>
      </c>
      <c r="S41" s="319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">
      <c r="A42" s="272">
        <f t="shared" si="2"/>
        <v>6</v>
      </c>
      <c r="B42" s="21">
        <f t="shared" si="6"/>
        <v>1.2792781631978858</v>
      </c>
      <c r="C42" s="258">
        <f>DATE(YEAR(C43),MONTH(C43)-1,1)</f>
        <v>36678</v>
      </c>
      <c r="D42" s="5">
        <f>VLOOKUP($C42,'[1]Total Sendout'!$U$5:$V$1964,2)</f>
        <v>3097900</v>
      </c>
      <c r="E42" s="6"/>
      <c r="F42" s="6"/>
      <c r="G42" s="236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49">
        <f t="shared" si="8"/>
        <v>3166733.333333333</v>
      </c>
      <c r="P42" s="6"/>
      <c r="Q42" s="118"/>
      <c r="R42" s="97">
        <f t="shared" si="5"/>
        <v>3166733.333333333</v>
      </c>
      <c r="S42" s="319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">
      <c r="A43" s="272">
        <f t="shared" si="2"/>
        <v>7</v>
      </c>
      <c r="B43" s="21">
        <f>+D43/D31</f>
        <v>1.256407439953134</v>
      </c>
      <c r="C43" s="258">
        <v>36708</v>
      </c>
      <c r="D43" s="10">
        <f>VLOOKUP($C43,'[1]Total Sendout'!$U$5:$V$1964,2)</f>
        <v>3320806.4516129033</v>
      </c>
      <c r="E43" s="11"/>
      <c r="F43" s="11"/>
      <c r="G43" s="252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49">
        <f t="shared" si="8"/>
        <v>3294903.2258064514</v>
      </c>
      <c r="P43" s="11"/>
      <c r="Q43" s="262"/>
      <c r="R43" s="97">
        <f t="shared" si="5"/>
        <v>3294903.2258064514</v>
      </c>
      <c r="S43" s="319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">
      <c r="A44" s="272">
        <f t="shared" si="2"/>
        <v>8</v>
      </c>
      <c r="B44" s="21">
        <v>1.03</v>
      </c>
      <c r="C44" s="258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53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49">
        <f t="shared" si="8"/>
        <v>3210967.7419354841</v>
      </c>
      <c r="P44" s="9"/>
      <c r="Q44" s="247"/>
      <c r="R44" s="97">
        <f t="shared" si="5"/>
        <v>3210967.7419354841</v>
      </c>
      <c r="S44" s="319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">
      <c r="A45" s="272">
        <f t="shared" si="2"/>
        <v>9</v>
      </c>
      <c r="B45" s="21">
        <v>1.03</v>
      </c>
      <c r="C45" s="258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53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49">
        <f>SUM(H45:N45)</f>
        <v>3311166.666666667</v>
      </c>
      <c r="P45" s="9"/>
      <c r="Q45" s="247"/>
      <c r="R45" s="97">
        <f t="shared" si="5"/>
        <v>3311166.666666667</v>
      </c>
      <c r="S45" s="319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5" thickBot="1" x14ac:dyDescent="0.25">
      <c r="A46" s="272">
        <f t="shared" si="2"/>
        <v>10</v>
      </c>
      <c r="B46" s="21">
        <v>1.03</v>
      </c>
      <c r="C46" s="258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53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49">
        <f t="shared" si="8"/>
        <v>3353935.4838709678</v>
      </c>
      <c r="P46" s="9"/>
      <c r="Q46" s="247"/>
      <c r="R46" s="97">
        <f t="shared" si="5"/>
        <v>3353935.4838709678</v>
      </c>
      <c r="S46" s="319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">
      <c r="A47" s="272">
        <f t="shared" si="2"/>
        <v>11</v>
      </c>
      <c r="B47" s="21">
        <v>1.07</v>
      </c>
      <c r="C47" s="259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53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49">
        <f t="shared" si="8"/>
        <v>3023266.666666667</v>
      </c>
      <c r="P47" s="9"/>
      <c r="Q47" s="247"/>
      <c r="R47" s="97">
        <f t="shared" si="5"/>
        <v>3023266.666666667</v>
      </c>
      <c r="S47" s="319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">
      <c r="A48" s="272">
        <f t="shared" si="2"/>
        <v>12</v>
      </c>
      <c r="B48" s="21">
        <v>1.07</v>
      </c>
      <c r="C48" s="258">
        <f t="shared" si="11"/>
        <v>36861</v>
      </c>
      <c r="D48" s="10">
        <f>VLOOKUP($C48,'[1]Total Sendout'!$U$5:$V$1964,2)</f>
        <v>3495142.8571428573</v>
      </c>
      <c r="E48" s="9">
        <v>0</v>
      </c>
      <c r="F48" s="9"/>
      <c r="G48" s="253">
        <f t="shared" si="4"/>
        <v>3495142.8571428573</v>
      </c>
      <c r="H48" s="9">
        <f>VLOOKUP($C48,[1]Topock!$S$5:$T$764,2)</f>
        <v>526952.38095238095</v>
      </c>
      <c r="I48" s="9">
        <f>VLOOKUP($C48,[1]Ehrenberg!$S$7:$T$536,2)</f>
        <v>1171190.4761904762</v>
      </c>
      <c r="J48" s="9">
        <f>VLOOKUP($C48,'[1]Kern Mojave'!$S$5:$T$533,2)</f>
        <v>378761.90476190473</v>
      </c>
      <c r="K48" s="9">
        <f>VLOOKUP($C48,'[1]PG&amp;E WR'!$S$8:$T$552,2)</f>
        <v>292000</v>
      </c>
      <c r="L48" s="9">
        <f>VLOOKUP($C48,'[1]TW N Needles'!$S$8:$T$536,2)</f>
        <v>740952.38095238095</v>
      </c>
      <c r="M48" s="9">
        <f>VLOOKUP($C48,'[1]Cali Prod'!$S$5:$T$535,2)</f>
        <v>299285.71428571426</v>
      </c>
      <c r="N48" s="9">
        <v>0</v>
      </c>
      <c r="O48" s="249">
        <f t="shared" si="8"/>
        <v>3409142.8571428573</v>
      </c>
      <c r="P48" s="9"/>
      <c r="Q48" s="247"/>
      <c r="R48" s="97">
        <f t="shared" si="5"/>
        <v>3409142.8571428573</v>
      </c>
      <c r="S48" s="319">
        <f>VLOOKUP($C48,'[1]Inj-WD'!$S$4:$U$536,2)</f>
        <v>-90476.190476190473</v>
      </c>
      <c r="T48" s="19">
        <f t="shared" si="10"/>
        <v>-2804761.9047619049</v>
      </c>
      <c r="AA48" s="86">
        <f t="shared" si="9"/>
        <v>31</v>
      </c>
      <c r="AC48"/>
    </row>
    <row r="49" spans="1:29" x14ac:dyDescent="0.2">
      <c r="A49" s="272">
        <f t="shared" si="2"/>
        <v>1</v>
      </c>
      <c r="B49" s="21">
        <v>1.03</v>
      </c>
      <c r="C49" s="258">
        <f t="shared" si="11"/>
        <v>36892</v>
      </c>
      <c r="D49" s="12">
        <f t="shared" ref="D49:D56" si="12">+D37*B49</f>
        <v>3217188.3870967743</v>
      </c>
      <c r="E49" s="9">
        <v>350000</v>
      </c>
      <c r="F49" s="9">
        <f ca="1">VLOOKUP($C49,'Power Curve'!$D$8:$AR$282,41)</f>
        <v>0</v>
      </c>
      <c r="G49" s="253">
        <f t="shared" ca="1" si="4"/>
        <v>3567188.3870967743</v>
      </c>
      <c r="H49" s="12">
        <v>520000</v>
      </c>
      <c r="I49" s="9">
        <v>1150000</v>
      </c>
      <c r="J49" s="9">
        <v>375000</v>
      </c>
      <c r="K49" s="348">
        <f ca="1">VLOOKUP($C49,[3]Forecast!$B$1:$Y$65,16,0)*1000</f>
        <v>250000</v>
      </c>
      <c r="L49" s="9">
        <v>725000</v>
      </c>
      <c r="M49" s="9">
        <v>300000</v>
      </c>
      <c r="N49" s="9">
        <v>0</v>
      </c>
      <c r="O49" s="249">
        <f t="shared" ca="1" si="8"/>
        <v>3320000</v>
      </c>
      <c r="P49" s="9"/>
      <c r="Q49" s="247">
        <f ca="1">VLOOKUP($C49,'Power Curve'!$D$8:$CJ$282,85)</f>
        <v>0</v>
      </c>
      <c r="R49" s="97">
        <f t="shared" ca="1" si="5"/>
        <v>3320000</v>
      </c>
      <c r="S49" s="17">
        <f t="shared" ref="S49:S69" ca="1" si="13">$R49-$G49</f>
        <v>-247188.3870967743</v>
      </c>
      <c r="T49" s="19">
        <f t="shared" ca="1" si="10"/>
        <v>-7662840.0000000037</v>
      </c>
      <c r="AA49" s="86">
        <f t="shared" si="9"/>
        <v>31</v>
      </c>
      <c r="AC49"/>
    </row>
    <row r="50" spans="1:29" x14ac:dyDescent="0.2">
      <c r="A50" s="272">
        <f t="shared" si="2"/>
        <v>2</v>
      </c>
      <c r="B50" s="21">
        <v>1.03</v>
      </c>
      <c r="C50" s="258">
        <f t="shared" si="11"/>
        <v>36923</v>
      </c>
      <c r="D50" s="12">
        <f t="shared" si="12"/>
        <v>3161531.7241379311</v>
      </c>
      <c r="E50" s="9">
        <v>100000</v>
      </c>
      <c r="F50" s="9">
        <f ca="1">VLOOKUP($C50,'Power Curve'!$D$8:$AR$282,41)</f>
        <v>0</v>
      </c>
      <c r="G50" s="253">
        <f t="shared" ca="1" si="4"/>
        <v>3261531.7241379311</v>
      </c>
      <c r="H50" s="12">
        <v>520000</v>
      </c>
      <c r="I50" s="9">
        <v>1150000</v>
      </c>
      <c r="J50" s="9">
        <v>375000</v>
      </c>
      <c r="K50" s="348">
        <f ca="1">VLOOKUP($C50,[3]Forecast!$B$1:$Y$65,16,0)*1000</f>
        <v>250000</v>
      </c>
      <c r="L50" s="9">
        <v>725000</v>
      </c>
      <c r="M50" s="9">
        <v>300000</v>
      </c>
      <c r="N50" s="9">
        <v>0</v>
      </c>
      <c r="O50" s="249">
        <f t="shared" ca="1" si="8"/>
        <v>3320000</v>
      </c>
      <c r="P50" s="9"/>
      <c r="Q50" s="247">
        <f ca="1">VLOOKUP($C50,'Power Curve'!$D$8:$CJ$282,85)</f>
        <v>0</v>
      </c>
      <c r="R50" s="97">
        <f t="shared" ca="1" si="5"/>
        <v>3320000</v>
      </c>
      <c r="S50" s="17">
        <f t="shared" ca="1" si="13"/>
        <v>58468.275862068869</v>
      </c>
      <c r="T50" s="19">
        <f t="shared" ca="1" si="10"/>
        <v>1637111.7241379283</v>
      </c>
      <c r="AA50" s="86">
        <f t="shared" si="9"/>
        <v>28</v>
      </c>
      <c r="AC50"/>
    </row>
    <row r="51" spans="1:29" ht="13.5" thickBot="1" x14ac:dyDescent="0.25">
      <c r="A51" s="272">
        <f t="shared" si="2"/>
        <v>3</v>
      </c>
      <c r="B51" s="21">
        <v>1.03</v>
      </c>
      <c r="C51" s="258">
        <f t="shared" si="11"/>
        <v>36951</v>
      </c>
      <c r="D51" s="12">
        <f t="shared" si="12"/>
        <v>2910115.4838709678</v>
      </c>
      <c r="E51" s="9">
        <v>150000</v>
      </c>
      <c r="F51" s="9">
        <f ca="1">VLOOKUP($C51,'Power Curve'!$D$8:$AR$282,41)</f>
        <v>0</v>
      </c>
      <c r="G51" s="253">
        <f t="shared" ca="1" si="4"/>
        <v>3060115.4838709678</v>
      </c>
      <c r="H51" s="12">
        <v>520000</v>
      </c>
      <c r="I51" s="9">
        <v>1150000</v>
      </c>
      <c r="J51" s="9">
        <v>375000</v>
      </c>
      <c r="K51" s="348">
        <f ca="1">VLOOKUP($C51,[3]Forecast!$B$1:$Y$65,16,0)*1000</f>
        <v>250000</v>
      </c>
      <c r="L51" s="9">
        <v>725000</v>
      </c>
      <c r="M51" s="9">
        <v>325000</v>
      </c>
      <c r="N51" s="9">
        <v>0</v>
      </c>
      <c r="O51" s="249">
        <f t="shared" ca="1" si="8"/>
        <v>3345000</v>
      </c>
      <c r="P51" s="9"/>
      <c r="Q51" s="247">
        <f ca="1">VLOOKUP($C51,'Power Curve'!$D$8:$CJ$282,85)</f>
        <v>0</v>
      </c>
      <c r="R51" s="99">
        <f t="shared" ca="1" si="5"/>
        <v>3345000</v>
      </c>
      <c r="S51" s="17">
        <f t="shared" ca="1" si="13"/>
        <v>284884.51612903224</v>
      </c>
      <c r="T51" s="19">
        <f t="shared" ca="1" si="10"/>
        <v>8831420</v>
      </c>
      <c r="AA51" s="86">
        <f t="shared" si="9"/>
        <v>31</v>
      </c>
      <c r="AC51"/>
    </row>
    <row r="52" spans="1:29" x14ac:dyDescent="0.2">
      <c r="A52" s="272">
        <f t="shared" si="2"/>
        <v>4</v>
      </c>
      <c r="B52" s="21">
        <v>1.03</v>
      </c>
      <c r="C52" s="257">
        <f t="shared" si="11"/>
        <v>36982</v>
      </c>
      <c r="D52" s="12">
        <f t="shared" si="12"/>
        <v>2495655.6666666665</v>
      </c>
      <c r="E52" s="9">
        <v>350000</v>
      </c>
      <c r="F52" s="9">
        <f ca="1">VLOOKUP($C52,'Power Curve'!$D$8:$AR$282,41)</f>
        <v>0</v>
      </c>
      <c r="G52" s="253">
        <f t="shared" ca="1" si="4"/>
        <v>2845655.6666666665</v>
      </c>
      <c r="H52" s="12">
        <v>520000</v>
      </c>
      <c r="I52" s="9">
        <v>1100000</v>
      </c>
      <c r="J52" s="9">
        <v>375000</v>
      </c>
      <c r="K52" s="316">
        <f ca="1">VLOOKUP($C52,[3]Forecast!$B$1:$Y$65,16,0)*1000</f>
        <v>300000</v>
      </c>
      <c r="L52" s="9">
        <v>725000</v>
      </c>
      <c r="M52" s="9">
        <v>325000</v>
      </c>
      <c r="N52" s="9">
        <v>0</v>
      </c>
      <c r="O52" s="249">
        <f t="shared" ca="1" si="8"/>
        <v>3345000</v>
      </c>
      <c r="P52" s="9"/>
      <c r="Q52" s="247">
        <f ca="1">VLOOKUP($C52,'Power Curve'!$D$8:$CJ$282,85)</f>
        <v>98100</v>
      </c>
      <c r="R52" s="97">
        <f t="shared" ca="1" si="5"/>
        <v>3246900</v>
      </c>
      <c r="S52" s="17">
        <f t="shared" ca="1" si="13"/>
        <v>401244.33333333349</v>
      </c>
      <c r="T52" s="19">
        <f t="shared" ca="1" si="10"/>
        <v>12037330.000000004</v>
      </c>
      <c r="AA52" s="86">
        <f t="shared" si="9"/>
        <v>30</v>
      </c>
      <c r="AC52"/>
    </row>
    <row r="53" spans="1:29" x14ac:dyDescent="0.2">
      <c r="A53" s="272">
        <f t="shared" si="2"/>
        <v>5</v>
      </c>
      <c r="B53" s="21">
        <v>1.03</v>
      </c>
      <c r="C53" s="258">
        <f t="shared" si="11"/>
        <v>37012</v>
      </c>
      <c r="D53" s="12">
        <f t="shared" si="12"/>
        <v>2745647.7419354841</v>
      </c>
      <c r="E53" s="9">
        <v>100000</v>
      </c>
      <c r="F53" s="9">
        <f ca="1">VLOOKUP($C53,'Power Curve'!$D$8:$AR$282,41)</f>
        <v>0</v>
      </c>
      <c r="G53" s="253">
        <f t="shared" ca="1" si="4"/>
        <v>2845647.7419354841</v>
      </c>
      <c r="H53" s="12">
        <v>520000</v>
      </c>
      <c r="I53" s="9">
        <v>1100000</v>
      </c>
      <c r="J53" s="9">
        <v>375000</v>
      </c>
      <c r="K53" s="316">
        <f ca="1">VLOOKUP($C53,[3]Forecast!$B$1:$Y$65,16,0)*1000</f>
        <v>300000</v>
      </c>
      <c r="L53" s="9">
        <v>725000</v>
      </c>
      <c r="M53" s="9">
        <v>325000</v>
      </c>
      <c r="N53" s="9">
        <v>0</v>
      </c>
      <c r="O53" s="249">
        <f t="shared" ca="1" si="8"/>
        <v>3345000</v>
      </c>
      <c r="P53" s="9"/>
      <c r="Q53" s="247">
        <f ca="1">VLOOKUP($C53,'Power Curve'!$D$8:$CJ$282,85)</f>
        <v>98100</v>
      </c>
      <c r="R53" s="97">
        <f t="shared" ca="1" si="5"/>
        <v>3246900</v>
      </c>
      <c r="S53" s="17">
        <f t="shared" ca="1" si="13"/>
        <v>401252.25806451589</v>
      </c>
      <c r="T53" s="19">
        <f t="shared" ca="1" si="10"/>
        <v>12438819.999999993</v>
      </c>
      <c r="AA53" s="86">
        <f t="shared" si="9"/>
        <v>31</v>
      </c>
      <c r="AC53"/>
    </row>
    <row r="54" spans="1:29" x14ac:dyDescent="0.2">
      <c r="A54" s="272">
        <f t="shared" si="2"/>
        <v>6</v>
      </c>
      <c r="B54" s="21">
        <v>1.03</v>
      </c>
      <c r="C54" s="258">
        <f t="shared" si="11"/>
        <v>37043</v>
      </c>
      <c r="D54" s="12">
        <f t="shared" si="12"/>
        <v>3190837</v>
      </c>
      <c r="E54" s="9">
        <v>-75000</v>
      </c>
      <c r="F54" s="9">
        <f ca="1">VLOOKUP($C54,'Power Curve'!$D$8:$AR$282,41)</f>
        <v>0</v>
      </c>
      <c r="G54" s="253">
        <f t="shared" ca="1" si="4"/>
        <v>3115837</v>
      </c>
      <c r="H54" s="12">
        <v>520000</v>
      </c>
      <c r="I54" s="9">
        <v>1100000</v>
      </c>
      <c r="J54" s="9">
        <v>375000</v>
      </c>
      <c r="K54" s="316">
        <f ca="1">VLOOKUP($C54,[3]Forecast!$B$1:$Y$65,16,0)*1000</f>
        <v>300000</v>
      </c>
      <c r="L54" s="9">
        <v>750000</v>
      </c>
      <c r="M54" s="9">
        <v>325000</v>
      </c>
      <c r="N54" s="9">
        <v>0</v>
      </c>
      <c r="O54" s="249">
        <f t="shared" ca="1" si="8"/>
        <v>3370000</v>
      </c>
      <c r="P54" s="9"/>
      <c r="Q54" s="247">
        <f ca="1">VLOOKUP($C54,'Power Curve'!$D$8:$CJ$282,85)</f>
        <v>191700</v>
      </c>
      <c r="R54" s="97">
        <f t="shared" ca="1" si="5"/>
        <v>3178300</v>
      </c>
      <c r="S54" s="17">
        <f t="shared" ca="1" si="13"/>
        <v>62463</v>
      </c>
      <c r="T54" s="19">
        <f t="shared" ca="1" si="10"/>
        <v>1873890</v>
      </c>
      <c r="AA54" s="86">
        <f t="shared" si="9"/>
        <v>30</v>
      </c>
      <c r="AC54"/>
    </row>
    <row r="55" spans="1:29" x14ac:dyDescent="0.2">
      <c r="A55" s="272">
        <f t="shared" si="2"/>
        <v>7</v>
      </c>
      <c r="B55" s="21">
        <v>1.03</v>
      </c>
      <c r="C55" s="258">
        <f t="shared" si="11"/>
        <v>37073</v>
      </c>
      <c r="D55" s="12">
        <f t="shared" si="12"/>
        <v>3420430.6451612907</v>
      </c>
      <c r="E55" s="9">
        <v>-70000</v>
      </c>
      <c r="F55" s="9">
        <f ca="1">VLOOKUP($C55,'Power Curve'!$D$8:$AR$282,41)</f>
        <v>0</v>
      </c>
      <c r="G55" s="253">
        <f t="shared" ca="1" si="4"/>
        <v>3350430.6451612907</v>
      </c>
      <c r="H55" s="12">
        <v>520000</v>
      </c>
      <c r="I55" s="9">
        <v>1100000</v>
      </c>
      <c r="J55" s="9">
        <v>375000</v>
      </c>
      <c r="K55" s="316">
        <f ca="1">VLOOKUP($C55,[3]Forecast!$B$1:$Y$65,16,0)*1000</f>
        <v>300000</v>
      </c>
      <c r="L55" s="9">
        <v>750000</v>
      </c>
      <c r="M55" s="9">
        <v>325000</v>
      </c>
      <c r="N55" s="247">
        <v>120000</v>
      </c>
      <c r="O55" s="249">
        <f t="shared" ca="1" si="8"/>
        <v>3490000</v>
      </c>
      <c r="P55" s="9"/>
      <c r="Q55" s="247">
        <f ca="1">VLOOKUP($C55,'Power Curve'!$D$8:$CJ$282,85)</f>
        <v>292500</v>
      </c>
      <c r="R55" s="97">
        <f t="shared" ca="1" si="5"/>
        <v>3197500</v>
      </c>
      <c r="S55" s="17">
        <f t="shared" ca="1" si="13"/>
        <v>-152930.64516129065</v>
      </c>
      <c r="T55" s="19">
        <f t="shared" ca="1" si="10"/>
        <v>-4740850.0000000102</v>
      </c>
      <c r="AA55" s="86">
        <f t="shared" si="9"/>
        <v>31</v>
      </c>
      <c r="AC55"/>
    </row>
    <row r="56" spans="1:29" x14ac:dyDescent="0.2">
      <c r="A56" s="272">
        <f t="shared" si="2"/>
        <v>8</v>
      </c>
      <c r="B56" s="21">
        <v>1.03</v>
      </c>
      <c r="C56" s="258">
        <f t="shared" si="11"/>
        <v>37104</v>
      </c>
      <c r="D56" s="12">
        <f t="shared" si="12"/>
        <v>3724646.1290322584</v>
      </c>
      <c r="E56" s="9">
        <v>-175000</v>
      </c>
      <c r="F56" s="9">
        <f ca="1">VLOOKUP($C56,'Power Curve'!$D$8:$AR$282,41)</f>
        <v>0</v>
      </c>
      <c r="G56" s="253">
        <f t="shared" ca="1" si="4"/>
        <v>3549646.1290322584</v>
      </c>
      <c r="H56" s="12">
        <v>520000</v>
      </c>
      <c r="I56" s="9">
        <v>1100000</v>
      </c>
      <c r="J56" s="9">
        <v>375000</v>
      </c>
      <c r="K56" s="316">
        <f ca="1">VLOOKUP($C56,[3]Forecast!$B$1:$Y$65,16,0)*1000</f>
        <v>300000</v>
      </c>
      <c r="L56" s="9">
        <v>750000</v>
      </c>
      <c r="M56" s="9">
        <v>325000</v>
      </c>
      <c r="N56" s="247">
        <v>120000</v>
      </c>
      <c r="O56" s="249">
        <f t="shared" ca="1" si="8"/>
        <v>3490000</v>
      </c>
      <c r="P56" s="9"/>
      <c r="Q56" s="247">
        <f ca="1">VLOOKUP($C56,'Power Curve'!$D$8:$CJ$282,85)</f>
        <v>292500</v>
      </c>
      <c r="R56" s="97">
        <f t="shared" ca="1" si="5"/>
        <v>3197500</v>
      </c>
      <c r="S56" s="17">
        <f t="shared" ca="1" si="13"/>
        <v>-352146.12903225841</v>
      </c>
      <c r="T56" s="19">
        <f t="shared" ca="1" si="10"/>
        <v>-10916530.000000011</v>
      </c>
      <c r="AA56" s="86">
        <f t="shared" si="9"/>
        <v>31</v>
      </c>
      <c r="AC56"/>
    </row>
    <row r="57" spans="1:29" x14ac:dyDescent="0.2">
      <c r="A57" s="272">
        <f t="shared" si="2"/>
        <v>9</v>
      </c>
      <c r="B57" s="21">
        <v>1.03</v>
      </c>
      <c r="C57" s="258">
        <f t="shared" si="11"/>
        <v>37135</v>
      </c>
      <c r="D57" s="12">
        <f>$G45*$B57</f>
        <v>3287416.6666666665</v>
      </c>
      <c r="E57" s="9">
        <v>50000</v>
      </c>
      <c r="F57" s="9">
        <f ca="1">VLOOKUP($C57,'Power Curve'!$D$8:$AR$282,41)</f>
        <v>0</v>
      </c>
      <c r="G57" s="253">
        <f t="shared" ca="1" si="4"/>
        <v>3337416.6666666665</v>
      </c>
      <c r="H57" s="12">
        <v>520000</v>
      </c>
      <c r="I57" s="9">
        <v>1100000</v>
      </c>
      <c r="J57" s="9">
        <v>375000</v>
      </c>
      <c r="K57" s="316">
        <f ca="1">VLOOKUP($C57,[3]Forecast!$B$1:$Y$65,16,0)*1000</f>
        <v>300000</v>
      </c>
      <c r="L57" s="9">
        <v>750000</v>
      </c>
      <c r="M57" s="9">
        <v>325000</v>
      </c>
      <c r="N57" s="247">
        <v>120000</v>
      </c>
      <c r="O57" s="249">
        <f t="shared" ca="1" si="8"/>
        <v>3490000</v>
      </c>
      <c r="P57" s="9"/>
      <c r="Q57" s="247">
        <f ca="1">VLOOKUP($C57,'Power Curve'!$D$8:$CJ$282,85)</f>
        <v>305100</v>
      </c>
      <c r="R57" s="97">
        <f t="shared" ca="1" si="5"/>
        <v>3184900</v>
      </c>
      <c r="S57" s="17">
        <f t="shared" ca="1" si="13"/>
        <v>-152516.66666666651</v>
      </c>
      <c r="T57" s="19">
        <f t="shared" ca="1" si="10"/>
        <v>-4575499.9999999953</v>
      </c>
      <c r="AA57" s="86">
        <f t="shared" si="9"/>
        <v>30</v>
      </c>
      <c r="AC57"/>
    </row>
    <row r="58" spans="1:29" ht="13.5" thickBot="1" x14ac:dyDescent="0.25">
      <c r="A58" s="272">
        <f t="shared" si="2"/>
        <v>10</v>
      </c>
      <c r="B58" s="21">
        <v>1.03</v>
      </c>
      <c r="C58" s="258">
        <f t="shared" si="11"/>
        <v>37165</v>
      </c>
      <c r="D58" s="12">
        <f t="shared" ref="D58:D87" si="14">$G46*$B58</f>
        <v>3197950.6451612907</v>
      </c>
      <c r="E58" s="9">
        <v>-50000</v>
      </c>
      <c r="F58" s="9">
        <f ca="1">VLOOKUP($C58,'Power Curve'!$D$8:$AR$282,41)</f>
        <v>0</v>
      </c>
      <c r="G58" s="253">
        <f t="shared" ca="1" si="4"/>
        <v>3147950.6451612907</v>
      </c>
      <c r="H58" s="12">
        <v>520000</v>
      </c>
      <c r="I58" s="9">
        <v>1100000</v>
      </c>
      <c r="J58" s="9">
        <v>375000</v>
      </c>
      <c r="K58" s="316">
        <f ca="1">VLOOKUP($C58,[3]Forecast!$B$1:$Y$65,16,0)*1000</f>
        <v>300000</v>
      </c>
      <c r="L58" s="9">
        <v>750000</v>
      </c>
      <c r="M58" s="9">
        <v>325000</v>
      </c>
      <c r="N58" s="247">
        <v>120000</v>
      </c>
      <c r="O58" s="249">
        <f t="shared" ca="1" si="8"/>
        <v>3490000</v>
      </c>
      <c r="P58" s="9"/>
      <c r="Q58" s="247">
        <f ca="1">VLOOKUP($C58,'Power Curve'!$D$8:$CJ$282,85)</f>
        <v>305100</v>
      </c>
      <c r="R58" s="97">
        <f t="shared" ca="1" si="5"/>
        <v>3184900</v>
      </c>
      <c r="S58" s="17">
        <f t="shared" ca="1" si="13"/>
        <v>36949.354838709347</v>
      </c>
      <c r="T58" s="19">
        <f t="shared" ca="1" si="10"/>
        <v>1145429.9999999898</v>
      </c>
      <c r="AA58" s="86">
        <f t="shared" si="9"/>
        <v>31</v>
      </c>
      <c r="AC58"/>
    </row>
    <row r="59" spans="1:29" x14ac:dyDescent="0.2">
      <c r="A59" s="272">
        <f t="shared" si="2"/>
        <v>11</v>
      </c>
      <c r="B59" s="21">
        <v>1.03</v>
      </c>
      <c r="C59" s="259">
        <f t="shared" si="11"/>
        <v>37196</v>
      </c>
      <c r="D59" s="12">
        <f t="shared" si="14"/>
        <v>3614270</v>
      </c>
      <c r="E59" s="9">
        <v>-300000</v>
      </c>
      <c r="F59" s="9">
        <f ca="1">VLOOKUP($C59,'Power Curve'!$D$8:$AR$282,41)</f>
        <v>0</v>
      </c>
      <c r="G59" s="253">
        <f t="shared" ca="1" si="4"/>
        <v>3314270</v>
      </c>
      <c r="H59" s="12">
        <v>520000</v>
      </c>
      <c r="I59" s="9">
        <v>1100000</v>
      </c>
      <c r="J59" s="9">
        <v>375000</v>
      </c>
      <c r="K59" s="316">
        <f ca="1">VLOOKUP($C59,[3]Forecast!$B$1:$Y$65,16,0)*1000</f>
        <v>150000</v>
      </c>
      <c r="L59" s="9">
        <v>750000</v>
      </c>
      <c r="M59" s="9">
        <v>325000</v>
      </c>
      <c r="N59" s="247">
        <v>120000</v>
      </c>
      <c r="O59" s="249">
        <f t="shared" ca="1" si="8"/>
        <v>3340000</v>
      </c>
      <c r="P59" s="9"/>
      <c r="Q59" s="247">
        <f ca="1">VLOOKUP($C59,'Power Curve'!$D$8:$CJ$282,85)</f>
        <v>305100</v>
      </c>
      <c r="R59" s="97">
        <f t="shared" ca="1" si="5"/>
        <v>3034900</v>
      </c>
      <c r="S59" s="17">
        <f t="shared" ca="1" si="13"/>
        <v>-279370</v>
      </c>
      <c r="T59" s="19">
        <f t="shared" ca="1" si="10"/>
        <v>-8381100</v>
      </c>
      <c r="AA59" s="86">
        <f t="shared" si="9"/>
        <v>30</v>
      </c>
      <c r="AC59"/>
    </row>
    <row r="60" spans="1:29" x14ac:dyDescent="0.2">
      <c r="A60" s="272">
        <f t="shared" si="2"/>
        <v>12</v>
      </c>
      <c r="B60" s="21">
        <v>1.03</v>
      </c>
      <c r="C60" s="258">
        <f t="shared" si="11"/>
        <v>37226</v>
      </c>
      <c r="D60" s="12">
        <f t="shared" si="14"/>
        <v>3599997.1428571432</v>
      </c>
      <c r="E60" s="9">
        <v>-50000</v>
      </c>
      <c r="F60" s="9">
        <f ca="1">VLOOKUP($C60,'Power Curve'!$D$8:$AR$282,41)</f>
        <v>0</v>
      </c>
      <c r="G60" s="253">
        <f t="shared" ca="1" si="4"/>
        <v>3549997.1428571432</v>
      </c>
      <c r="H60" s="12">
        <v>520000</v>
      </c>
      <c r="I60" s="9">
        <v>1100000</v>
      </c>
      <c r="J60" s="9">
        <v>375000</v>
      </c>
      <c r="K60" s="316">
        <f ca="1">VLOOKUP($C60,[3]Forecast!$B$1:$Y$65,16,0)*1000</f>
        <v>150000</v>
      </c>
      <c r="L60" s="9">
        <v>700000</v>
      </c>
      <c r="M60" s="9">
        <v>325000</v>
      </c>
      <c r="N60" s="247">
        <v>120000</v>
      </c>
      <c r="O60" s="249">
        <f t="shared" ca="1" si="8"/>
        <v>3290000</v>
      </c>
      <c r="P60" s="9"/>
      <c r="Q60" s="247">
        <f ca="1">VLOOKUP($C60,'Power Curve'!$D$8:$CJ$282,85)</f>
        <v>305100</v>
      </c>
      <c r="R60" s="97">
        <f t="shared" ca="1" si="5"/>
        <v>2984900</v>
      </c>
      <c r="S60" s="17">
        <f t="shared" ca="1" si="13"/>
        <v>-565097.14285714319</v>
      </c>
      <c r="T60" s="19">
        <f t="shared" ca="1" si="10"/>
        <v>-17518011.42857144</v>
      </c>
      <c r="AA60" s="86">
        <f t="shared" si="9"/>
        <v>31</v>
      </c>
      <c r="AC60"/>
    </row>
    <row r="61" spans="1:29" x14ac:dyDescent="0.2">
      <c r="A61" s="272">
        <f t="shared" si="2"/>
        <v>1</v>
      </c>
      <c r="B61" s="21">
        <v>1</v>
      </c>
      <c r="C61" s="258">
        <f t="shared" si="11"/>
        <v>37257</v>
      </c>
      <c r="D61" s="12">
        <f t="shared" ca="1" si="14"/>
        <v>3567188.3870967743</v>
      </c>
      <c r="E61" s="9"/>
      <c r="F61" s="9">
        <f ca="1">VLOOKUP($C61,'Power Curve'!$D$8:$AR$282,41)</f>
        <v>0</v>
      </c>
      <c r="G61" s="253">
        <f t="shared" ca="1" si="4"/>
        <v>3567188.3870967743</v>
      </c>
      <c r="H61" s="12">
        <v>520000</v>
      </c>
      <c r="I61" s="9">
        <v>1100000</v>
      </c>
      <c r="J61" s="9">
        <v>375000</v>
      </c>
      <c r="K61" s="316">
        <f ca="1">VLOOKUP($C61,[3]Forecast!$B$1:$Y$65,16,0)*1000</f>
        <v>150000</v>
      </c>
      <c r="L61" s="9">
        <v>700000</v>
      </c>
      <c r="M61" s="9">
        <v>325000</v>
      </c>
      <c r="N61" s="247">
        <v>120000</v>
      </c>
      <c r="O61" s="249">
        <f t="shared" ca="1" si="8"/>
        <v>3290000</v>
      </c>
      <c r="P61" s="9"/>
      <c r="Q61" s="247">
        <f ca="1">VLOOKUP($C61,'Power Curve'!$D$8:$CJ$282,85)</f>
        <v>404100</v>
      </c>
      <c r="R61" s="97">
        <f t="shared" ca="1" si="5"/>
        <v>2885900</v>
      </c>
      <c r="S61" s="17">
        <f t="shared" ca="1" si="13"/>
        <v>-681288.3870967743</v>
      </c>
      <c r="T61" s="19">
        <f t="shared" ca="1" si="10"/>
        <v>-21119940.000000004</v>
      </c>
      <c r="AA61" s="86">
        <f t="shared" si="9"/>
        <v>31</v>
      </c>
      <c r="AC61"/>
    </row>
    <row r="62" spans="1:29" x14ac:dyDescent="0.2">
      <c r="A62" s="272">
        <f t="shared" si="2"/>
        <v>2</v>
      </c>
      <c r="B62" s="21">
        <v>1</v>
      </c>
      <c r="C62" s="258">
        <f t="shared" si="11"/>
        <v>37288</v>
      </c>
      <c r="D62" s="12">
        <f t="shared" ca="1" si="14"/>
        <v>3261531.7241379311</v>
      </c>
      <c r="E62" s="9">
        <v>50000</v>
      </c>
      <c r="F62" s="9">
        <f ca="1">VLOOKUP($C62,'Power Curve'!$D$8:$AR$282,41)</f>
        <v>0</v>
      </c>
      <c r="G62" s="253">
        <f t="shared" ca="1" si="4"/>
        <v>3311531.7241379311</v>
      </c>
      <c r="H62" s="12">
        <v>520000</v>
      </c>
      <c r="I62" s="9">
        <v>1100000</v>
      </c>
      <c r="J62" s="9">
        <v>375000</v>
      </c>
      <c r="K62" s="316">
        <f ca="1">VLOOKUP($C62,[3]Forecast!$B$1:$Y$65,16,0)*1000</f>
        <v>150000</v>
      </c>
      <c r="L62" s="9">
        <v>700000</v>
      </c>
      <c r="M62" s="9">
        <v>325000</v>
      </c>
      <c r="N62" s="247">
        <v>120000</v>
      </c>
      <c r="O62" s="249">
        <f t="shared" ca="1" si="8"/>
        <v>3290000</v>
      </c>
      <c r="P62" s="9"/>
      <c r="Q62" s="247">
        <f ca="1">VLOOKUP($C62,'Power Curve'!$D$8:$CJ$282,85)</f>
        <v>404100</v>
      </c>
      <c r="R62" s="97">
        <f t="shared" ca="1" si="5"/>
        <v>2885900</v>
      </c>
      <c r="S62" s="17">
        <f t="shared" ca="1" si="13"/>
        <v>-425631.72413793113</v>
      </c>
      <c r="T62" s="19">
        <f t="shared" ca="1" si="10"/>
        <v>-11917688.275862072</v>
      </c>
      <c r="AA62" s="86">
        <f t="shared" si="9"/>
        <v>28</v>
      </c>
      <c r="AC62"/>
    </row>
    <row r="63" spans="1:29" ht="13.5" thickBot="1" x14ac:dyDescent="0.25">
      <c r="A63" s="272">
        <f t="shared" si="2"/>
        <v>3</v>
      </c>
      <c r="B63" s="21">
        <v>1</v>
      </c>
      <c r="C63" s="260">
        <f t="shared" si="11"/>
        <v>37316</v>
      </c>
      <c r="D63" s="12">
        <f t="shared" ca="1" si="14"/>
        <v>3060115.4838709678</v>
      </c>
      <c r="E63" s="9">
        <v>50000</v>
      </c>
      <c r="F63" s="9">
        <f ca="1">VLOOKUP($C63,'Power Curve'!$D$8:$AR$282,41)</f>
        <v>0</v>
      </c>
      <c r="G63" s="253">
        <f t="shared" ca="1" si="4"/>
        <v>3110115.4838709678</v>
      </c>
      <c r="H63" s="12">
        <v>520000</v>
      </c>
      <c r="I63" s="9">
        <v>1100000</v>
      </c>
      <c r="J63" s="9">
        <v>375000</v>
      </c>
      <c r="K63" s="316">
        <f ca="1">VLOOKUP($C63,[3]Forecast!$B$1:$Y$65,16,0)*1000</f>
        <v>150000</v>
      </c>
      <c r="L63" s="9">
        <v>700000</v>
      </c>
      <c r="M63" s="9">
        <v>325000</v>
      </c>
      <c r="N63" s="247">
        <v>120000</v>
      </c>
      <c r="O63" s="249">
        <f t="shared" ca="1" si="8"/>
        <v>3290000</v>
      </c>
      <c r="P63" s="9"/>
      <c r="Q63" s="247">
        <f ca="1">VLOOKUP($C63,'Power Curve'!$D$8:$CJ$282,85)</f>
        <v>404100</v>
      </c>
      <c r="R63" s="99">
        <f t="shared" ca="1" si="5"/>
        <v>2885900</v>
      </c>
      <c r="S63" s="17">
        <f t="shared" ca="1" si="13"/>
        <v>-224215.48387096776</v>
      </c>
      <c r="T63" s="19">
        <f t="shared" ca="1" si="10"/>
        <v>-6950680</v>
      </c>
      <c r="AA63" s="86">
        <f t="shared" si="9"/>
        <v>31</v>
      </c>
      <c r="AC63"/>
    </row>
    <row r="64" spans="1:29" x14ac:dyDescent="0.2">
      <c r="A64" s="272">
        <f t="shared" si="2"/>
        <v>4</v>
      </c>
      <c r="B64" s="21">
        <v>1</v>
      </c>
      <c r="C64" s="257">
        <f t="shared" si="11"/>
        <v>37347</v>
      </c>
      <c r="D64" s="12">
        <f t="shared" ca="1" si="14"/>
        <v>2845655.6666666665</v>
      </c>
      <c r="E64" s="9"/>
      <c r="F64" s="9">
        <f ca="1">VLOOKUP($C64,'Power Curve'!$D$8:$AR$282,41)</f>
        <v>0</v>
      </c>
      <c r="G64" s="253">
        <f t="shared" ca="1" si="4"/>
        <v>2845655.6666666665</v>
      </c>
      <c r="H64" s="12">
        <v>520000</v>
      </c>
      <c r="I64" s="9">
        <v>1100000</v>
      </c>
      <c r="J64" s="9">
        <v>375000</v>
      </c>
      <c r="K64" s="316">
        <f ca="1">VLOOKUP($C64,[3]Forecast!$B$1:$Y$65,16,0)*1000</f>
        <v>350000</v>
      </c>
      <c r="L64" s="9">
        <v>700000</v>
      </c>
      <c r="M64" s="9">
        <v>325000</v>
      </c>
      <c r="N64" s="247">
        <v>120000</v>
      </c>
      <c r="O64" s="249">
        <f t="shared" ca="1" si="8"/>
        <v>3490000</v>
      </c>
      <c r="P64" s="9"/>
      <c r="Q64" s="247">
        <f ca="1">VLOOKUP($C64,'Power Curve'!$D$8:$CJ$282,85)</f>
        <v>0</v>
      </c>
      <c r="R64" s="97">
        <f t="shared" ca="1" si="5"/>
        <v>3490000</v>
      </c>
      <c r="S64" s="17">
        <f t="shared" ca="1" si="13"/>
        <v>644344.33333333349</v>
      </c>
      <c r="T64" s="19">
        <f t="shared" ca="1" si="10"/>
        <v>19330330.000000004</v>
      </c>
      <c r="AA64" s="86">
        <f t="shared" si="9"/>
        <v>30</v>
      </c>
      <c r="AC64"/>
    </row>
    <row r="65" spans="1:29" x14ac:dyDescent="0.2">
      <c r="A65" s="272">
        <f t="shared" si="2"/>
        <v>5</v>
      </c>
      <c r="B65" s="21">
        <v>1</v>
      </c>
      <c r="C65" s="258">
        <f t="shared" si="11"/>
        <v>37377</v>
      </c>
      <c r="D65" s="12">
        <f t="shared" ca="1" si="14"/>
        <v>2845647.7419354841</v>
      </c>
      <c r="E65" s="9"/>
      <c r="F65" s="9">
        <f ca="1">VLOOKUP($C65,'Power Curve'!$D$8:$AR$282,41)</f>
        <v>0</v>
      </c>
      <c r="G65" s="253">
        <f t="shared" ca="1" si="4"/>
        <v>2845647.7419354841</v>
      </c>
      <c r="H65" s="12">
        <v>520000</v>
      </c>
      <c r="I65" s="9">
        <v>1100000</v>
      </c>
      <c r="J65" s="9">
        <v>375000</v>
      </c>
      <c r="K65" s="316">
        <f ca="1">VLOOKUP($C65,[3]Forecast!$B$1:$Y$65,16,0)*1000</f>
        <v>350000</v>
      </c>
      <c r="L65" s="9">
        <v>700000</v>
      </c>
      <c r="M65" s="9">
        <v>325000</v>
      </c>
      <c r="N65" s="247">
        <v>120000</v>
      </c>
      <c r="O65" s="249">
        <f t="shared" ca="1" si="8"/>
        <v>3490000</v>
      </c>
      <c r="P65" s="9"/>
      <c r="Q65" s="247">
        <f ca="1">VLOOKUP($C65,'Power Curve'!$D$8:$CJ$282,85)</f>
        <v>404100</v>
      </c>
      <c r="R65" s="97">
        <f t="shared" ca="1" si="5"/>
        <v>3085900</v>
      </c>
      <c r="S65" s="17">
        <f t="shared" ca="1" si="13"/>
        <v>240252.25806451589</v>
      </c>
      <c r="T65" s="19">
        <f t="shared" ca="1" si="10"/>
        <v>7447819.9999999925</v>
      </c>
      <c r="AA65" s="86">
        <f t="shared" si="9"/>
        <v>31</v>
      </c>
      <c r="AC65"/>
    </row>
    <row r="66" spans="1:29" x14ac:dyDescent="0.2">
      <c r="A66" s="272">
        <f t="shared" si="2"/>
        <v>6</v>
      </c>
      <c r="B66" s="21">
        <v>1</v>
      </c>
      <c r="C66" s="258">
        <f t="shared" si="11"/>
        <v>37408</v>
      </c>
      <c r="D66" s="12">
        <f t="shared" ca="1" si="14"/>
        <v>3115837</v>
      </c>
      <c r="E66" s="9"/>
      <c r="F66" s="9">
        <f ca="1">VLOOKUP($C66,'Power Curve'!$D$8:$AR$282,41)</f>
        <v>0</v>
      </c>
      <c r="G66" s="253">
        <f t="shared" ca="1" si="4"/>
        <v>3115837</v>
      </c>
      <c r="H66" s="12">
        <v>520000</v>
      </c>
      <c r="I66" s="9">
        <v>1100000</v>
      </c>
      <c r="J66" s="9">
        <v>375000</v>
      </c>
      <c r="K66" s="316">
        <f ca="1">VLOOKUP($C66,[3]Forecast!$B$1:$Y$65,16,0)*1000</f>
        <v>350000</v>
      </c>
      <c r="L66" s="9">
        <v>750000</v>
      </c>
      <c r="M66" s="9">
        <v>325000</v>
      </c>
      <c r="N66" s="247">
        <v>120000</v>
      </c>
      <c r="O66" s="249">
        <f t="shared" ca="1" si="8"/>
        <v>3540000</v>
      </c>
      <c r="P66" s="9"/>
      <c r="Q66" s="247">
        <f ca="1">VLOOKUP($C66,'Power Curve'!$D$8:$CJ$282,85)</f>
        <v>0</v>
      </c>
      <c r="R66" s="97">
        <f t="shared" ca="1" si="5"/>
        <v>3540000</v>
      </c>
      <c r="S66" s="17">
        <f t="shared" ca="1" si="13"/>
        <v>424163</v>
      </c>
      <c r="T66" s="19">
        <f t="shared" ca="1" si="10"/>
        <v>12724890</v>
      </c>
      <c r="AA66" s="86">
        <f t="shared" si="9"/>
        <v>30</v>
      </c>
      <c r="AC66"/>
    </row>
    <row r="67" spans="1:29" x14ac:dyDescent="0.2">
      <c r="A67" s="272">
        <f t="shared" si="2"/>
        <v>7</v>
      </c>
      <c r="B67" s="21">
        <v>1</v>
      </c>
      <c r="C67" s="258">
        <f t="shared" si="11"/>
        <v>37438</v>
      </c>
      <c r="D67" s="12">
        <f t="shared" ca="1" si="14"/>
        <v>3350430.6451612907</v>
      </c>
      <c r="E67" s="9"/>
      <c r="F67" s="9">
        <f ca="1">VLOOKUP($C67,'Power Curve'!$D$8:$AR$282,41)</f>
        <v>0</v>
      </c>
      <c r="G67" s="253">
        <f t="shared" ca="1" si="4"/>
        <v>3350430.6451612907</v>
      </c>
      <c r="H67" s="12">
        <v>520000</v>
      </c>
      <c r="I67" s="9">
        <v>1100000</v>
      </c>
      <c r="J67" s="9">
        <v>375000</v>
      </c>
      <c r="K67" s="316">
        <f ca="1">VLOOKUP($C67,[3]Forecast!$B$1:$Y$65,16,0)*1000</f>
        <v>350000</v>
      </c>
      <c r="L67" s="9">
        <v>750000</v>
      </c>
      <c r="M67" s="9">
        <v>325000</v>
      </c>
      <c r="N67" s="247">
        <v>120000</v>
      </c>
      <c r="O67" s="249">
        <f t="shared" ca="1" si="8"/>
        <v>3540000</v>
      </c>
      <c r="P67" s="9"/>
      <c r="Q67" s="247">
        <f ca="1">VLOOKUP($C67,'Power Curve'!$D$8:$CJ$282,85)</f>
        <v>0</v>
      </c>
      <c r="R67" s="97">
        <f t="shared" ca="1" si="5"/>
        <v>3540000</v>
      </c>
      <c r="S67" s="17">
        <f t="shared" ca="1" si="13"/>
        <v>189569.35483870935</v>
      </c>
      <c r="T67" s="19">
        <f t="shared" ca="1" si="10"/>
        <v>5876649.9999999898</v>
      </c>
      <c r="AA67" s="86">
        <f t="shared" si="9"/>
        <v>31</v>
      </c>
      <c r="AC67"/>
    </row>
    <row r="68" spans="1:29" x14ac:dyDescent="0.2">
      <c r="A68" s="272">
        <f t="shared" si="2"/>
        <v>8</v>
      </c>
      <c r="B68" s="21">
        <v>1</v>
      </c>
      <c r="C68" s="258">
        <f t="shared" si="11"/>
        <v>37469</v>
      </c>
      <c r="D68" s="12">
        <f t="shared" ca="1" si="14"/>
        <v>3549646.1290322584</v>
      </c>
      <c r="E68" s="9"/>
      <c r="F68" s="9">
        <f ca="1">VLOOKUP($C68,'Power Curve'!$D$8:$AR$282,41)</f>
        <v>0</v>
      </c>
      <c r="G68" s="253">
        <f t="shared" ca="1" si="4"/>
        <v>3549646.1290322584</v>
      </c>
      <c r="H68" s="12">
        <v>520000</v>
      </c>
      <c r="I68" s="9">
        <v>1100000</v>
      </c>
      <c r="J68" s="9">
        <v>375000</v>
      </c>
      <c r="K68" s="316">
        <f ca="1">VLOOKUP($C68,[3]Forecast!$B$1:$Y$65,16,0)*1000</f>
        <v>350000</v>
      </c>
      <c r="L68" s="9">
        <v>750000</v>
      </c>
      <c r="M68" s="9">
        <v>325000</v>
      </c>
      <c r="N68" s="247">
        <v>120000</v>
      </c>
      <c r="O68" s="249">
        <f t="shared" ca="1" si="8"/>
        <v>3540000</v>
      </c>
      <c r="P68" s="9"/>
      <c r="Q68" s="247">
        <f ca="1">VLOOKUP($C68,'Power Curve'!$D$8:$CJ$282,85)</f>
        <v>0</v>
      </c>
      <c r="R68" s="97">
        <f t="shared" ca="1" si="5"/>
        <v>3540000</v>
      </c>
      <c r="S68" s="17">
        <f t="shared" ca="1" si="13"/>
        <v>-9646.12903225841</v>
      </c>
      <c r="T68" s="19">
        <f t="shared" ca="1" si="10"/>
        <v>-299030.00000001071</v>
      </c>
      <c r="AA68" s="86">
        <f t="shared" si="9"/>
        <v>31</v>
      </c>
      <c r="AC68"/>
    </row>
    <row r="69" spans="1:29" x14ac:dyDescent="0.2">
      <c r="A69" s="272">
        <f t="shared" si="2"/>
        <v>9</v>
      </c>
      <c r="B69" s="21">
        <v>1</v>
      </c>
      <c r="C69" s="258">
        <f t="shared" si="11"/>
        <v>37500</v>
      </c>
      <c r="D69" s="12">
        <f t="shared" ca="1" si="14"/>
        <v>3337416.6666666665</v>
      </c>
      <c r="E69" s="9">
        <v>-100000</v>
      </c>
      <c r="F69" s="9">
        <f ca="1">VLOOKUP($C69,'Power Curve'!$D$8:$AR$282,41)</f>
        <v>0</v>
      </c>
      <c r="G69" s="253">
        <f t="shared" ca="1" si="4"/>
        <v>3237416.6666666665</v>
      </c>
      <c r="H69" s="12">
        <v>520000</v>
      </c>
      <c r="I69" s="9">
        <v>1100000</v>
      </c>
      <c r="J69" s="9">
        <v>375000</v>
      </c>
      <c r="K69" s="316">
        <f ca="1">VLOOKUP($C69,[3]Forecast!$B$1:$Y$65,16,0)*1000</f>
        <v>350000</v>
      </c>
      <c r="L69" s="9">
        <v>750000</v>
      </c>
      <c r="M69" s="9">
        <v>325000</v>
      </c>
      <c r="N69" s="247">
        <v>120000</v>
      </c>
      <c r="O69" s="249">
        <f t="shared" ref="O69:O87" ca="1" si="15">SUM(H69:N69)</f>
        <v>3540000</v>
      </c>
      <c r="P69" s="9"/>
      <c r="Q69" s="247">
        <f ca="1">VLOOKUP($C69,'Power Curve'!$D$8:$CJ$282,85)</f>
        <v>0</v>
      </c>
      <c r="R69" s="97">
        <f t="shared" ca="1" si="5"/>
        <v>3540000</v>
      </c>
      <c r="S69" s="17">
        <f t="shared" ca="1" si="13"/>
        <v>302583.33333333349</v>
      </c>
      <c r="T69" s="19">
        <f t="shared" ca="1" si="10"/>
        <v>9077500.0000000037</v>
      </c>
      <c r="AA69" s="86">
        <f t="shared" ref="AA69:AA87" si="16">EOMONTH(C69,0)-C69+1</f>
        <v>30</v>
      </c>
      <c r="AC69"/>
    </row>
    <row r="70" spans="1:29" ht="13.5" thickBot="1" x14ac:dyDescent="0.25">
      <c r="A70" s="272">
        <f t="shared" ref="A70:A87" si="17">MONTH(C70)</f>
        <v>10</v>
      </c>
      <c r="B70" s="21">
        <v>1</v>
      </c>
      <c r="C70" s="258">
        <f t="shared" si="11"/>
        <v>37530</v>
      </c>
      <c r="D70" s="12">
        <f t="shared" ca="1" si="14"/>
        <v>3147950.6451612907</v>
      </c>
      <c r="E70" s="9">
        <v>-100000</v>
      </c>
      <c r="F70" s="9">
        <f ca="1">VLOOKUP($C70,'Power Curve'!$D$8:$AR$282,41)</f>
        <v>0</v>
      </c>
      <c r="G70" s="253">
        <f t="shared" ref="G70:G87" ca="1" si="18">SUM(D70:F70)</f>
        <v>3047950.6451612907</v>
      </c>
      <c r="H70" s="12">
        <v>520000</v>
      </c>
      <c r="I70" s="9">
        <v>1100000</v>
      </c>
      <c r="J70" s="9">
        <v>375000</v>
      </c>
      <c r="K70" s="316">
        <f ca="1">VLOOKUP($C70,[3]Forecast!$B$1:$Y$65,16,0)*1000</f>
        <v>350000</v>
      </c>
      <c r="L70" s="9">
        <v>750000</v>
      </c>
      <c r="M70" s="9">
        <v>325000</v>
      </c>
      <c r="N70" s="247">
        <v>120000</v>
      </c>
      <c r="O70" s="249">
        <f t="shared" ca="1" si="15"/>
        <v>3540000</v>
      </c>
      <c r="P70" s="9"/>
      <c r="Q70" s="247">
        <f ca="1">VLOOKUP($C70,'Power Curve'!$D$8:$CJ$282,85)</f>
        <v>503100</v>
      </c>
      <c r="R70" s="97">
        <f t="shared" ref="R70:R87" ca="1" si="19">O70-(P70+Q70)</f>
        <v>3036900</v>
      </c>
      <c r="S70" s="17">
        <f t="shared" ref="S70:S87" ca="1" si="20">$R70-$G70</f>
        <v>-11050.645161290653</v>
      </c>
      <c r="T70" s="19">
        <f t="shared" ref="T70:T87" ca="1" si="21">1*(+S70*AA70)</f>
        <v>-342570.00000001024</v>
      </c>
      <c r="AA70" s="86">
        <f t="shared" si="16"/>
        <v>31</v>
      </c>
      <c r="AC70"/>
    </row>
    <row r="71" spans="1:29" x14ac:dyDescent="0.2">
      <c r="A71" s="272">
        <f t="shared" si="17"/>
        <v>11</v>
      </c>
      <c r="B71" s="21">
        <v>1</v>
      </c>
      <c r="C71" s="259">
        <f t="shared" si="11"/>
        <v>37561</v>
      </c>
      <c r="D71" s="12">
        <f t="shared" ca="1" si="14"/>
        <v>3314270</v>
      </c>
      <c r="E71" s="9"/>
      <c r="F71" s="9">
        <f ca="1">VLOOKUP($C71,'Power Curve'!$D$8:$AR$282,41)</f>
        <v>0</v>
      </c>
      <c r="G71" s="253">
        <f t="shared" ca="1" si="18"/>
        <v>3314270</v>
      </c>
      <c r="H71" s="12">
        <v>520000</v>
      </c>
      <c r="I71" s="9">
        <v>1100000</v>
      </c>
      <c r="J71" s="9">
        <v>375000</v>
      </c>
      <c r="K71" s="316">
        <f ca="1">VLOOKUP($C71,[3]Forecast!$B$1:$Y$65,16,0)*1000</f>
        <v>0</v>
      </c>
      <c r="L71" s="9">
        <v>750000</v>
      </c>
      <c r="M71" s="9">
        <v>325000</v>
      </c>
      <c r="N71" s="247">
        <v>120000</v>
      </c>
      <c r="O71" s="249">
        <f t="shared" ca="1" si="15"/>
        <v>3190000</v>
      </c>
      <c r="P71" s="9"/>
      <c r="Q71" s="247">
        <f ca="1">VLOOKUP($C71,'Power Curve'!$D$8:$CJ$282,85)</f>
        <v>503100</v>
      </c>
      <c r="R71" s="97">
        <f t="shared" ca="1" si="19"/>
        <v>2686900</v>
      </c>
      <c r="S71" s="17">
        <f t="shared" ca="1" si="20"/>
        <v>-627370</v>
      </c>
      <c r="T71" s="19">
        <f t="shared" ca="1" si="21"/>
        <v>-18821100</v>
      </c>
      <c r="AA71" s="86">
        <f t="shared" si="16"/>
        <v>30</v>
      </c>
      <c r="AC71"/>
    </row>
    <row r="72" spans="1:29" x14ac:dyDescent="0.2">
      <c r="A72" s="272">
        <f t="shared" si="17"/>
        <v>12</v>
      </c>
      <c r="B72" s="21">
        <v>1</v>
      </c>
      <c r="C72" s="258">
        <f t="shared" si="11"/>
        <v>37591</v>
      </c>
      <c r="D72" s="12">
        <f t="shared" ca="1" si="14"/>
        <v>3549997.1428571432</v>
      </c>
      <c r="E72" s="9">
        <v>200000</v>
      </c>
      <c r="F72" s="9">
        <f ca="1">VLOOKUP($C72,'Power Curve'!$D$8:$AR$282,41)</f>
        <v>61200</v>
      </c>
      <c r="G72" s="253">
        <f t="shared" ca="1" si="18"/>
        <v>3811197.1428571432</v>
      </c>
      <c r="H72" s="12">
        <v>520000</v>
      </c>
      <c r="I72" s="9">
        <v>1100000</v>
      </c>
      <c r="J72" s="9">
        <v>375000</v>
      </c>
      <c r="K72" s="316">
        <f ca="1">VLOOKUP($C72,[3]Forecast!$B$1:$Y$65,16,0)*1000</f>
        <v>0</v>
      </c>
      <c r="L72" s="9">
        <v>750000</v>
      </c>
      <c r="M72" s="9">
        <v>325000</v>
      </c>
      <c r="N72" s="247">
        <v>120000</v>
      </c>
      <c r="O72" s="249">
        <f t="shared" ca="1" si="15"/>
        <v>3190000</v>
      </c>
      <c r="P72" s="9"/>
      <c r="Q72" s="247">
        <f ca="1">VLOOKUP($C72,'Power Curve'!$D$8:$CJ$282,85)</f>
        <v>503100</v>
      </c>
      <c r="R72" s="97">
        <f t="shared" ca="1" si="19"/>
        <v>2686900</v>
      </c>
      <c r="S72" s="17">
        <f t="shared" ca="1" si="20"/>
        <v>-1124297.1428571432</v>
      </c>
      <c r="T72" s="19">
        <f t="shared" ca="1" si="21"/>
        <v>-34853211.42857144</v>
      </c>
      <c r="AA72" s="86">
        <f t="shared" si="16"/>
        <v>31</v>
      </c>
      <c r="AC72"/>
    </row>
    <row r="73" spans="1:29" x14ac:dyDescent="0.2">
      <c r="A73" s="272">
        <f t="shared" si="17"/>
        <v>1</v>
      </c>
      <c r="B73" s="21">
        <v>1</v>
      </c>
      <c r="C73" s="258">
        <f t="shared" si="11"/>
        <v>37622</v>
      </c>
      <c r="D73" s="12">
        <f t="shared" ca="1" si="14"/>
        <v>3567188.3870967743</v>
      </c>
      <c r="E73" s="9">
        <v>150000</v>
      </c>
      <c r="F73" s="9">
        <f ca="1">VLOOKUP($C73,'Power Curve'!$D$8:$AR$282,41)</f>
        <v>61200</v>
      </c>
      <c r="G73" s="253">
        <f t="shared" ca="1" si="18"/>
        <v>3778388.3870967743</v>
      </c>
      <c r="H73" s="12">
        <v>520000</v>
      </c>
      <c r="I73" s="9">
        <v>1100000</v>
      </c>
      <c r="J73" s="9">
        <v>375000</v>
      </c>
      <c r="K73" s="316">
        <f ca="1">IF(VLOOKUP($C73,Curves!$A$2:$J$1700,10)&gt;VLOOKUP($C73,Curves!$A$2:$J$1700,3),0,IF(VLOOKUP($C73,Curves!$A$2:$K$1700,11)&gt;$Y$2,Forecast!$Z$2,Forecast!$Z$3))</f>
        <v>200000</v>
      </c>
      <c r="L73" s="9">
        <v>750000</v>
      </c>
      <c r="M73" s="9">
        <v>325000</v>
      </c>
      <c r="N73" s="247">
        <v>120000</v>
      </c>
      <c r="O73" s="249">
        <f t="shared" ca="1" si="15"/>
        <v>3390000</v>
      </c>
      <c r="P73" s="9">
        <v>350000</v>
      </c>
      <c r="Q73" s="247">
        <f ca="1">VLOOKUP($C73,'Power Curve'!$D$8:$CJ$282,85)</f>
        <v>863100</v>
      </c>
      <c r="R73" s="97">
        <f t="shared" ca="1" si="19"/>
        <v>2176900</v>
      </c>
      <c r="S73" s="17">
        <f t="shared" ca="1" si="20"/>
        <v>-1601488.3870967743</v>
      </c>
      <c r="T73" s="19">
        <f t="shared" ca="1" si="21"/>
        <v>-49646140</v>
      </c>
      <c r="AA73" s="86">
        <f t="shared" si="16"/>
        <v>31</v>
      </c>
      <c r="AC73"/>
    </row>
    <row r="74" spans="1:29" x14ac:dyDescent="0.2">
      <c r="A74" s="272">
        <f t="shared" si="17"/>
        <v>2</v>
      </c>
      <c r="B74" s="21">
        <v>1</v>
      </c>
      <c r="C74" s="258">
        <f t="shared" si="11"/>
        <v>37653</v>
      </c>
      <c r="D74" s="12">
        <f t="shared" ca="1" si="14"/>
        <v>3311531.7241379311</v>
      </c>
      <c r="E74" s="9"/>
      <c r="F74" s="9">
        <f ca="1">VLOOKUP($C74,'Power Curve'!$D$8:$AR$282,41)</f>
        <v>166800</v>
      </c>
      <c r="G74" s="253">
        <f t="shared" ca="1" si="18"/>
        <v>3478331.7241379311</v>
      </c>
      <c r="H74" s="12">
        <v>520000</v>
      </c>
      <c r="I74" s="9">
        <v>1100000</v>
      </c>
      <c r="J74" s="9">
        <v>375000</v>
      </c>
      <c r="K74" s="316">
        <f ca="1">IF(VLOOKUP($C74,Curves!$A$2:$J$1700,10)&gt;VLOOKUP($C74,Curves!$A$2:$J$1700,3),0,IF(VLOOKUP($C74,Curves!$A$2:$K$1700,11)&gt;$Y$2,Forecast!$Z$2,Forecast!$Z$3))</f>
        <v>200000</v>
      </c>
      <c r="L74" s="9">
        <v>750000</v>
      </c>
      <c r="M74" s="9">
        <v>325000</v>
      </c>
      <c r="N74" s="247">
        <v>120000</v>
      </c>
      <c r="O74" s="249">
        <f t="shared" ca="1" si="15"/>
        <v>3390000</v>
      </c>
      <c r="P74" s="9">
        <v>350000</v>
      </c>
      <c r="Q74" s="247">
        <f ca="1">VLOOKUP($C74,'Power Curve'!$D$8:$CJ$282,85)</f>
        <v>863100</v>
      </c>
      <c r="R74" s="97">
        <f t="shared" ca="1" si="19"/>
        <v>2176900</v>
      </c>
      <c r="S74" s="17">
        <f t="shared" ca="1" si="20"/>
        <v>-1301431.7241379311</v>
      </c>
      <c r="T74" s="19">
        <f t="shared" ca="1" si="21"/>
        <v>-36440088.275862068</v>
      </c>
      <c r="AA74" s="86">
        <f t="shared" si="16"/>
        <v>28</v>
      </c>
      <c r="AC74"/>
    </row>
    <row r="75" spans="1:29" ht="13.5" thickBot="1" x14ac:dyDescent="0.25">
      <c r="A75" s="272">
        <f t="shared" si="17"/>
        <v>3</v>
      </c>
      <c r="B75" s="21">
        <v>1</v>
      </c>
      <c r="C75" s="260">
        <f t="shared" si="11"/>
        <v>37681</v>
      </c>
      <c r="D75" s="12">
        <f t="shared" ca="1" si="14"/>
        <v>3110115.4838709678</v>
      </c>
      <c r="E75" s="9">
        <v>-100000</v>
      </c>
      <c r="F75" s="9">
        <f ca="1">VLOOKUP($C75,'Power Curve'!$D$8:$AR$282,41)</f>
        <v>0</v>
      </c>
      <c r="G75" s="253">
        <f t="shared" ca="1" si="18"/>
        <v>3010115.4838709678</v>
      </c>
      <c r="H75" s="12">
        <v>520000</v>
      </c>
      <c r="I75" s="9">
        <v>1100000</v>
      </c>
      <c r="J75" s="9">
        <v>375000</v>
      </c>
      <c r="K75" s="316">
        <f ca="1">IF(VLOOKUP($C75,Curves!$A$2:$J$1700,10)&gt;VLOOKUP($C75,Curves!$A$2:$J$1700,3),0,IF(VLOOKUP($C75,Curves!$A$2:$K$1700,11)&gt;$Y$2,Forecast!$Z$2,Forecast!$Z$3))</f>
        <v>200000</v>
      </c>
      <c r="L75" s="9">
        <v>750000</v>
      </c>
      <c r="M75" s="9">
        <v>325000</v>
      </c>
      <c r="N75" s="247">
        <v>120000</v>
      </c>
      <c r="O75" s="249">
        <f t="shared" ca="1" si="15"/>
        <v>3390000</v>
      </c>
      <c r="P75" s="9">
        <v>350000</v>
      </c>
      <c r="Q75" s="247">
        <f ca="1">VLOOKUP($C75,'Power Curve'!$D$8:$CJ$282,85)</f>
        <v>0</v>
      </c>
      <c r="R75" s="99">
        <f t="shared" ca="1" si="19"/>
        <v>3040000</v>
      </c>
      <c r="S75" s="17">
        <f t="shared" ca="1" si="20"/>
        <v>29884.516129032243</v>
      </c>
      <c r="T75" s="19">
        <f t="shared" ca="1" si="21"/>
        <v>926419.99999999953</v>
      </c>
      <c r="AA75" s="86">
        <f t="shared" si="16"/>
        <v>31</v>
      </c>
      <c r="AC75"/>
    </row>
    <row r="76" spans="1:29" x14ac:dyDescent="0.2">
      <c r="A76" s="272">
        <f t="shared" si="17"/>
        <v>4</v>
      </c>
      <c r="B76" s="21">
        <v>1</v>
      </c>
      <c r="C76" s="258">
        <f t="shared" si="11"/>
        <v>37712</v>
      </c>
      <c r="D76" s="12">
        <f t="shared" ca="1" si="14"/>
        <v>2845655.6666666665</v>
      </c>
      <c r="E76" s="9"/>
      <c r="F76" s="9">
        <f ca="1">VLOOKUP($C76,'Power Curve'!$D$8:$AR$282,41)</f>
        <v>138600</v>
      </c>
      <c r="G76" s="253">
        <f t="shared" ca="1" si="18"/>
        <v>2984255.6666666665</v>
      </c>
      <c r="H76" s="12">
        <v>520000</v>
      </c>
      <c r="I76" s="9">
        <v>1100000</v>
      </c>
      <c r="J76" s="9">
        <v>375000</v>
      </c>
      <c r="K76" s="316">
        <f ca="1">IF(VLOOKUP($C76,Curves!$A$2:$J$1700,10)&gt;VLOOKUP($C76,Curves!$A$2:$J$1700,3),0,IF(VLOOKUP($C76,Curves!$A$2:$K$1700,11)&gt;$Y$2,Forecast!$Z$2,Forecast!$Z$3))</f>
        <v>425000</v>
      </c>
      <c r="L76" s="9">
        <v>750000</v>
      </c>
      <c r="M76" s="9">
        <v>325000</v>
      </c>
      <c r="N76" s="247">
        <v>120000</v>
      </c>
      <c r="O76" s="249">
        <f t="shared" ca="1" si="15"/>
        <v>3615000</v>
      </c>
      <c r="P76" s="9">
        <v>350000</v>
      </c>
      <c r="Q76" s="247">
        <f ca="1">VLOOKUP($C76,'Power Curve'!$D$8:$CJ$282,85)</f>
        <v>0</v>
      </c>
      <c r="R76" s="97">
        <f t="shared" ca="1" si="19"/>
        <v>3265000</v>
      </c>
      <c r="S76" s="17">
        <f t="shared" ca="1" si="20"/>
        <v>280744.33333333349</v>
      </c>
      <c r="T76" s="19">
        <f t="shared" ca="1" si="21"/>
        <v>8422330.0000000037</v>
      </c>
      <c r="AA76" s="86">
        <f t="shared" si="16"/>
        <v>30</v>
      </c>
      <c r="AC76"/>
    </row>
    <row r="77" spans="1:29" x14ac:dyDescent="0.2">
      <c r="A77" s="272">
        <f t="shared" si="17"/>
        <v>5</v>
      </c>
      <c r="B77" s="21">
        <v>1</v>
      </c>
      <c r="C77" s="258">
        <f t="shared" si="11"/>
        <v>37742</v>
      </c>
      <c r="D77" s="12">
        <f t="shared" ca="1" si="14"/>
        <v>2845647.7419354841</v>
      </c>
      <c r="E77" s="9"/>
      <c r="F77" s="9">
        <f ca="1">VLOOKUP($C77,'Power Curve'!$D$8:$AR$282,41)</f>
        <v>403920</v>
      </c>
      <c r="G77" s="253">
        <f t="shared" ca="1" si="18"/>
        <v>3249567.7419354841</v>
      </c>
      <c r="H77" s="12">
        <v>520000</v>
      </c>
      <c r="I77" s="9">
        <v>1100000</v>
      </c>
      <c r="J77" s="9">
        <v>375000</v>
      </c>
      <c r="K77" s="316">
        <f ca="1">IF(VLOOKUP($C77,Curves!$A$2:$J$1700,10)&gt;VLOOKUP($C77,Curves!$A$2:$J$1700,3),0,IF(VLOOKUP($C77,Curves!$A$2:$K$1700,11)&gt;$Y$2,Forecast!$Z$2,Forecast!$Z$3))</f>
        <v>425000</v>
      </c>
      <c r="L77" s="9">
        <v>750000</v>
      </c>
      <c r="M77" s="9">
        <v>325000</v>
      </c>
      <c r="N77" s="247">
        <v>120000</v>
      </c>
      <c r="O77" s="249">
        <f t="shared" ca="1" si="15"/>
        <v>3615000</v>
      </c>
      <c r="P77" s="9">
        <v>350000</v>
      </c>
      <c r="Q77" s="247">
        <f ca="1">VLOOKUP($C77,'Power Curve'!$D$8:$CJ$282,85)</f>
        <v>863100</v>
      </c>
      <c r="R77" s="97">
        <f t="shared" ca="1" si="19"/>
        <v>2401900</v>
      </c>
      <c r="S77" s="17">
        <f t="shared" ca="1" si="20"/>
        <v>-847667.74193548411</v>
      </c>
      <c r="T77" s="19">
        <f t="shared" ca="1" si="21"/>
        <v>-26277700.000000007</v>
      </c>
      <c r="AA77" s="86">
        <f t="shared" si="16"/>
        <v>31</v>
      </c>
      <c r="AC77"/>
    </row>
    <row r="78" spans="1:29" x14ac:dyDescent="0.2">
      <c r="A78" s="272">
        <f t="shared" si="17"/>
        <v>6</v>
      </c>
      <c r="B78" s="21">
        <v>1</v>
      </c>
      <c r="C78" s="258">
        <f t="shared" si="11"/>
        <v>37773</v>
      </c>
      <c r="D78" s="12">
        <f t="shared" ca="1" si="14"/>
        <v>3115837</v>
      </c>
      <c r="E78" s="9">
        <v>-100000</v>
      </c>
      <c r="F78" s="9">
        <f ca="1">VLOOKUP($C78,'Power Curve'!$D$8:$AR$282,41)</f>
        <v>403920</v>
      </c>
      <c r="G78" s="253">
        <f t="shared" ca="1" si="18"/>
        <v>3419757</v>
      </c>
      <c r="H78" s="12">
        <v>520000</v>
      </c>
      <c r="I78" s="9">
        <v>1100000</v>
      </c>
      <c r="J78" s="9">
        <v>375000</v>
      </c>
      <c r="K78" s="316">
        <f ca="1">IF(VLOOKUP($C78,Curves!$A$2:$J$1700,10)&gt;VLOOKUP($C78,Curves!$A$2:$J$1700,3),0,IF(VLOOKUP($C78,Curves!$A$2:$K$1700,11)&gt;$Y$2,Forecast!$Z$2,Forecast!$Z$3))</f>
        <v>425000</v>
      </c>
      <c r="L78" s="9">
        <v>750000</v>
      </c>
      <c r="M78" s="9">
        <v>325000</v>
      </c>
      <c r="N78" s="247">
        <v>120000</v>
      </c>
      <c r="O78" s="249">
        <f t="shared" ca="1" si="15"/>
        <v>3615000</v>
      </c>
      <c r="P78" s="9">
        <v>350000</v>
      </c>
      <c r="Q78" s="247">
        <f ca="1">VLOOKUP($C78,'Power Curve'!$D$8:$CJ$282,85)</f>
        <v>863100</v>
      </c>
      <c r="R78" s="97">
        <f t="shared" ca="1" si="19"/>
        <v>2401900</v>
      </c>
      <c r="S78" s="17">
        <f t="shared" ca="1" si="20"/>
        <v>-1017857</v>
      </c>
      <c r="T78" s="19">
        <f t="shared" ca="1" si="21"/>
        <v>-30535710</v>
      </c>
      <c r="AA78" s="86">
        <f t="shared" si="16"/>
        <v>30</v>
      </c>
      <c r="AC78"/>
    </row>
    <row r="79" spans="1:29" x14ac:dyDescent="0.2">
      <c r="A79" s="272">
        <f t="shared" si="17"/>
        <v>7</v>
      </c>
      <c r="B79" s="21">
        <v>1</v>
      </c>
      <c r="C79" s="258">
        <f t="shared" si="11"/>
        <v>37803</v>
      </c>
      <c r="D79" s="12">
        <f t="shared" ca="1" si="14"/>
        <v>3350430.6451612907</v>
      </c>
      <c r="E79" s="9">
        <v>-100000</v>
      </c>
      <c r="F79" s="9">
        <f ca="1">VLOOKUP($C79,'Power Curve'!$D$8:$AR$282,41)</f>
        <v>403920</v>
      </c>
      <c r="G79" s="253">
        <f t="shared" ca="1" si="18"/>
        <v>3654350.6451612907</v>
      </c>
      <c r="H79" s="12">
        <v>520000</v>
      </c>
      <c r="I79" s="9">
        <v>1100000</v>
      </c>
      <c r="J79" s="9">
        <v>375000</v>
      </c>
      <c r="K79" s="316">
        <f ca="1">IF(VLOOKUP($C79,Curves!$A$2:$J$1700,10)&gt;VLOOKUP($C79,Curves!$A$2:$J$1700,3),0,IF(VLOOKUP($C79,Curves!$A$2:$K$1700,11)&gt;$Y$2,Forecast!$Z$2,Forecast!$Z$3))</f>
        <v>425000</v>
      </c>
      <c r="L79" s="9">
        <v>750000</v>
      </c>
      <c r="M79" s="9">
        <v>325000</v>
      </c>
      <c r="N79" s="247">
        <v>120000</v>
      </c>
      <c r="O79" s="249">
        <f t="shared" ca="1" si="15"/>
        <v>3615000</v>
      </c>
      <c r="P79" s="9">
        <v>350000</v>
      </c>
      <c r="Q79" s="247">
        <f ca="1">VLOOKUP($C79,'Power Curve'!$D$8:$CJ$282,85)</f>
        <v>0</v>
      </c>
      <c r="R79" s="97">
        <f t="shared" ca="1" si="19"/>
        <v>3265000</v>
      </c>
      <c r="S79" s="17">
        <f t="shared" ca="1" si="20"/>
        <v>-389350.64516129065</v>
      </c>
      <c r="T79" s="19">
        <f t="shared" ca="1" si="21"/>
        <v>-12069870.000000011</v>
      </c>
      <c r="AA79" s="86">
        <f t="shared" si="16"/>
        <v>31</v>
      </c>
      <c r="AC79"/>
    </row>
    <row r="80" spans="1:29" x14ac:dyDescent="0.2">
      <c r="A80" s="272">
        <f t="shared" si="17"/>
        <v>8</v>
      </c>
      <c r="B80" s="21">
        <v>1</v>
      </c>
      <c r="C80" s="258">
        <f t="shared" si="11"/>
        <v>37834</v>
      </c>
      <c r="D80" s="12">
        <f t="shared" ca="1" si="14"/>
        <v>3549646.1290322584</v>
      </c>
      <c r="E80" s="9">
        <v>-100000</v>
      </c>
      <c r="F80" s="9">
        <f ca="1">VLOOKUP($C80,'Power Curve'!$D$8:$AR$282,41)</f>
        <v>403920</v>
      </c>
      <c r="G80" s="253">
        <f t="shared" ca="1" si="18"/>
        <v>3853566.1290322584</v>
      </c>
      <c r="H80" s="12">
        <v>520000</v>
      </c>
      <c r="I80" s="9">
        <v>1100000</v>
      </c>
      <c r="J80" s="9">
        <v>375000</v>
      </c>
      <c r="K80" s="316">
        <f ca="1">IF(VLOOKUP($C80,Curves!$A$2:$J$1700,10)&gt;VLOOKUP($C80,Curves!$A$2:$J$1700,3),0,IF(VLOOKUP($C80,Curves!$A$2:$K$1700,11)&gt;$Y$2,Forecast!$Z$2,Forecast!$Z$3))</f>
        <v>425000</v>
      </c>
      <c r="L80" s="9">
        <v>750000</v>
      </c>
      <c r="M80" s="9">
        <v>325000</v>
      </c>
      <c r="N80" s="247">
        <v>120000</v>
      </c>
      <c r="O80" s="249">
        <f t="shared" ca="1" si="15"/>
        <v>3615000</v>
      </c>
      <c r="P80" s="9">
        <v>350000</v>
      </c>
      <c r="Q80" s="247">
        <f ca="1">VLOOKUP($C80,'Power Curve'!$D$8:$CJ$282,85)</f>
        <v>0</v>
      </c>
      <c r="R80" s="97">
        <f t="shared" ca="1" si="19"/>
        <v>3265000</v>
      </c>
      <c r="S80" s="17">
        <f t="shared" ca="1" si="20"/>
        <v>-588566.12903225841</v>
      </c>
      <c r="T80" s="19">
        <f t="shared" ca="1" si="21"/>
        <v>-18245550.000000011</v>
      </c>
      <c r="AA80" s="86">
        <f t="shared" si="16"/>
        <v>31</v>
      </c>
      <c r="AC80"/>
    </row>
    <row r="81" spans="1:29" x14ac:dyDescent="0.2">
      <c r="A81" s="272">
        <f t="shared" si="17"/>
        <v>9</v>
      </c>
      <c r="B81" s="21">
        <v>1</v>
      </c>
      <c r="C81" s="258">
        <f t="shared" si="11"/>
        <v>37865</v>
      </c>
      <c r="D81" s="12">
        <f t="shared" ca="1" si="14"/>
        <v>3237416.6666666665</v>
      </c>
      <c r="E81" s="9">
        <v>-300000</v>
      </c>
      <c r="F81" s="9">
        <f ca="1">VLOOKUP($C81,'Power Curve'!$D$8:$AR$282,41)</f>
        <v>403920</v>
      </c>
      <c r="G81" s="253">
        <f t="shared" ca="1" si="18"/>
        <v>3341336.6666666665</v>
      </c>
      <c r="H81" s="12">
        <v>520000</v>
      </c>
      <c r="I81" s="9">
        <v>1100000</v>
      </c>
      <c r="J81" s="9">
        <v>375000</v>
      </c>
      <c r="K81" s="316">
        <f ca="1">IF(VLOOKUP($C81,Curves!$A$2:$J$1700,10)&gt;VLOOKUP($C81,Curves!$A$2:$J$1700,3),0,IF(VLOOKUP($C81,Curves!$A$2:$K$1700,11)&gt;$Y$2,Forecast!$Z$2,Forecast!$Z$3))</f>
        <v>425000</v>
      </c>
      <c r="L81" s="9">
        <v>750000</v>
      </c>
      <c r="M81" s="9">
        <v>325000</v>
      </c>
      <c r="N81" s="247">
        <v>120000</v>
      </c>
      <c r="O81" s="249">
        <f t="shared" ca="1" si="15"/>
        <v>3615000</v>
      </c>
      <c r="P81" s="9">
        <v>350000</v>
      </c>
      <c r="Q81" s="247">
        <f ca="1">VLOOKUP($C81,'Power Curve'!$D$8:$CJ$282,85)</f>
        <v>0</v>
      </c>
      <c r="R81" s="97">
        <f t="shared" ca="1" si="19"/>
        <v>3265000</v>
      </c>
      <c r="S81" s="17">
        <f t="shared" ca="1" si="20"/>
        <v>-76336.666666666511</v>
      </c>
      <c r="T81" s="19">
        <f t="shared" ca="1" si="21"/>
        <v>-2290099.9999999953</v>
      </c>
      <c r="AA81" s="86">
        <f t="shared" si="16"/>
        <v>30</v>
      </c>
      <c r="AC81"/>
    </row>
    <row r="82" spans="1:29" ht="13.5" thickBot="1" x14ac:dyDescent="0.25">
      <c r="A82" s="272">
        <f t="shared" si="17"/>
        <v>10</v>
      </c>
      <c r="B82" s="21">
        <v>1</v>
      </c>
      <c r="C82" s="258">
        <f>DATE(YEAR(C81),MONTH(C81)+1,1)</f>
        <v>37895</v>
      </c>
      <c r="D82" s="12">
        <f t="shared" ca="1" si="14"/>
        <v>3047950.6451612907</v>
      </c>
      <c r="E82" s="9">
        <v>-500000</v>
      </c>
      <c r="F82" s="9">
        <f ca="1">VLOOKUP($C82,'Power Curve'!$D$8:$AR$282,41)</f>
        <v>403920</v>
      </c>
      <c r="G82" s="253">
        <f t="shared" ca="1" si="18"/>
        <v>2951870.6451612907</v>
      </c>
      <c r="H82" s="12">
        <v>520000</v>
      </c>
      <c r="I82" s="9">
        <v>1100000</v>
      </c>
      <c r="J82" s="9">
        <v>375000</v>
      </c>
      <c r="K82" s="316">
        <f ca="1">IF(VLOOKUP($C82,Curves!$A$2:$J$1700,10)&gt;VLOOKUP($C82,Curves!$A$2:$J$1700,3),0,IF(VLOOKUP($C82,Curves!$A$2:$K$1700,11)&gt;$Y$2,Forecast!$Z$2,Forecast!$Z$3))</f>
        <v>425000</v>
      </c>
      <c r="L82" s="9">
        <v>750000</v>
      </c>
      <c r="M82" s="9">
        <v>325000</v>
      </c>
      <c r="N82" s="247">
        <v>120000</v>
      </c>
      <c r="O82" s="249">
        <f t="shared" ca="1" si="15"/>
        <v>3615000</v>
      </c>
      <c r="P82" s="9">
        <v>350000</v>
      </c>
      <c r="Q82" s="247">
        <f ca="1">VLOOKUP($C82,'Power Curve'!$D$8:$CJ$282,85)</f>
        <v>1138500</v>
      </c>
      <c r="R82" s="97">
        <f t="shared" ca="1" si="19"/>
        <v>2126500</v>
      </c>
      <c r="S82" s="17">
        <f t="shared" ca="1" si="20"/>
        <v>-825370.64516129065</v>
      </c>
      <c r="T82" s="19">
        <f t="shared" ca="1" si="21"/>
        <v>-25586490.000000011</v>
      </c>
      <c r="AA82" s="86">
        <f t="shared" si="16"/>
        <v>31</v>
      </c>
      <c r="AC82"/>
    </row>
    <row r="83" spans="1:29" x14ac:dyDescent="0.2">
      <c r="A83" s="272">
        <f t="shared" si="17"/>
        <v>11</v>
      </c>
      <c r="B83" s="21">
        <v>1</v>
      </c>
      <c r="C83" s="259">
        <f t="shared" si="11"/>
        <v>37926</v>
      </c>
      <c r="D83" s="12">
        <f t="shared" ca="1" si="14"/>
        <v>3314270</v>
      </c>
      <c r="E83" s="9">
        <v>-200000</v>
      </c>
      <c r="F83" s="9">
        <f ca="1">VLOOKUP($C83,'Power Curve'!$D$8:$AR$282,41)</f>
        <v>403920</v>
      </c>
      <c r="G83" s="253">
        <f t="shared" ca="1" si="18"/>
        <v>3518190</v>
      </c>
      <c r="H83" s="12">
        <v>520000</v>
      </c>
      <c r="I83" s="9">
        <v>1100000</v>
      </c>
      <c r="J83" s="9">
        <v>375000</v>
      </c>
      <c r="K83" s="316">
        <f ca="1">IF(VLOOKUP($C83,Curves!$A$2:$J$1700,10)&gt;VLOOKUP($C83,Curves!$A$2:$J$1700,3),0,IF(VLOOKUP($C83,Curves!$A$2:$K$1700,11)&gt;$Y$2,Forecast!$Z$2,Forecast!$Z$3))</f>
        <v>200000</v>
      </c>
      <c r="L83" s="9">
        <v>750000</v>
      </c>
      <c r="M83" s="9">
        <v>325000</v>
      </c>
      <c r="N83" s="247">
        <v>120000</v>
      </c>
      <c r="O83" s="249">
        <f t="shared" ca="1" si="15"/>
        <v>3390000</v>
      </c>
      <c r="P83" s="9">
        <v>350000</v>
      </c>
      <c r="Q83" s="247">
        <f ca="1">VLOOKUP($C83,'Power Curve'!$D$8:$CJ$282,85)</f>
        <v>1138500</v>
      </c>
      <c r="R83" s="97">
        <f t="shared" ca="1" si="19"/>
        <v>1901500</v>
      </c>
      <c r="S83" s="17">
        <f t="shared" ca="1" si="20"/>
        <v>-1616690</v>
      </c>
      <c r="T83" s="19">
        <f t="shared" ca="1" si="21"/>
        <v>-48500700</v>
      </c>
      <c r="AA83" s="86">
        <f t="shared" si="16"/>
        <v>30</v>
      </c>
      <c r="AC83"/>
    </row>
    <row r="84" spans="1:29" x14ac:dyDescent="0.2">
      <c r="A84" s="272">
        <f t="shared" si="17"/>
        <v>12</v>
      </c>
      <c r="B84" s="21">
        <v>1</v>
      </c>
      <c r="C84" s="258">
        <f t="shared" si="11"/>
        <v>37956</v>
      </c>
      <c r="D84" s="12">
        <f t="shared" ca="1" si="14"/>
        <v>3811197.1428571432</v>
      </c>
      <c r="E84" s="9">
        <v>-200000</v>
      </c>
      <c r="F84" s="9">
        <f ca="1">VLOOKUP($C84,'Power Curve'!$D$8:$AR$282,41)</f>
        <v>403920</v>
      </c>
      <c r="G84" s="253">
        <f t="shared" ca="1" si="18"/>
        <v>4015117.1428571432</v>
      </c>
      <c r="H84" s="12">
        <v>520000</v>
      </c>
      <c r="I84" s="9">
        <v>1100000</v>
      </c>
      <c r="J84" s="9">
        <v>375000</v>
      </c>
      <c r="K84" s="316">
        <f ca="1">IF(VLOOKUP($C84,Curves!$A$2:$J$1700,10)&gt;VLOOKUP($C84,Curves!$A$2:$J$1700,3),0,IF(VLOOKUP($C84,Curves!$A$2:$K$1700,11)&gt;$Y$2,Forecast!$Z$2,Forecast!$Z$3))</f>
        <v>200000</v>
      </c>
      <c r="L84" s="9">
        <v>750000</v>
      </c>
      <c r="M84" s="9">
        <v>325000</v>
      </c>
      <c r="N84" s="247">
        <v>120000</v>
      </c>
      <c r="O84" s="249">
        <f t="shared" ca="1" si="15"/>
        <v>3390000</v>
      </c>
      <c r="P84" s="9">
        <v>350000</v>
      </c>
      <c r="Q84" s="247">
        <f ca="1">VLOOKUP($C84,'Power Curve'!$D$8:$CJ$282,85)</f>
        <v>1138500</v>
      </c>
      <c r="R84" s="97">
        <f t="shared" ca="1" si="19"/>
        <v>1901500</v>
      </c>
      <c r="S84" s="17">
        <f t="shared" ca="1" si="20"/>
        <v>-2113617.1428571432</v>
      </c>
      <c r="T84" s="19">
        <f t="shared" ca="1" si="21"/>
        <v>-65522131.42857144</v>
      </c>
      <c r="AA84" s="86">
        <f t="shared" si="16"/>
        <v>31</v>
      </c>
      <c r="AC84"/>
    </row>
    <row r="85" spans="1:29" x14ac:dyDescent="0.2">
      <c r="A85" s="272">
        <f t="shared" si="17"/>
        <v>1</v>
      </c>
      <c r="B85" s="21">
        <v>1</v>
      </c>
      <c r="C85" s="258">
        <f t="shared" si="11"/>
        <v>37987</v>
      </c>
      <c r="D85" s="12">
        <f t="shared" ca="1" si="14"/>
        <v>3778388.3870967743</v>
      </c>
      <c r="E85" s="9">
        <v>-300000</v>
      </c>
      <c r="F85" s="9">
        <f ca="1">VLOOKUP($C85,'Power Curve'!$D$8:$AR$282,41)</f>
        <v>403920</v>
      </c>
      <c r="G85" s="253">
        <f t="shared" ca="1" si="18"/>
        <v>3882308.3870967743</v>
      </c>
      <c r="H85" s="12">
        <v>520000</v>
      </c>
      <c r="I85" s="9">
        <v>1100000</v>
      </c>
      <c r="J85" s="9">
        <v>375000</v>
      </c>
      <c r="K85" s="316">
        <f ca="1">IF(VLOOKUP($C85,Curves!$A$2:$J$1700,10)&gt;VLOOKUP($C85,Curves!$A$2:$J$1700,3),0,IF(VLOOKUP($C85,Curves!$A$2:$K$1700,11)&gt;$Y$2,Forecast!$Z$2,Forecast!$Z$3))</f>
        <v>200000</v>
      </c>
      <c r="L85" s="9">
        <v>750000</v>
      </c>
      <c r="M85" s="9">
        <v>325000</v>
      </c>
      <c r="N85" s="247">
        <v>120000</v>
      </c>
      <c r="O85" s="249">
        <f t="shared" ca="1" si="15"/>
        <v>3390000</v>
      </c>
      <c r="P85" s="9">
        <v>350000</v>
      </c>
      <c r="Q85" s="247">
        <f ca="1">VLOOKUP($C85,'Power Curve'!$D$8:$CJ$282,85)</f>
        <v>1273500</v>
      </c>
      <c r="R85" s="97">
        <f t="shared" ca="1" si="19"/>
        <v>1766500</v>
      </c>
      <c r="S85" s="17">
        <f t="shared" ca="1" si="20"/>
        <v>-2115808.3870967743</v>
      </c>
      <c r="T85" s="19">
        <f t="shared" ca="1" si="21"/>
        <v>-65590060</v>
      </c>
      <c r="AA85" s="86">
        <f t="shared" si="16"/>
        <v>31</v>
      </c>
      <c r="AC85"/>
    </row>
    <row r="86" spans="1:29" x14ac:dyDescent="0.2">
      <c r="A86" s="272">
        <f t="shared" si="17"/>
        <v>2</v>
      </c>
      <c r="B86" s="21">
        <v>1</v>
      </c>
      <c r="C86" s="258">
        <f t="shared" si="11"/>
        <v>38018</v>
      </c>
      <c r="D86" s="12">
        <f t="shared" ca="1" si="14"/>
        <v>3478331.7241379311</v>
      </c>
      <c r="E86" s="9">
        <v>-200000</v>
      </c>
      <c r="F86" s="9">
        <f ca="1">VLOOKUP($C86,'Power Curve'!$D$8:$AR$282,41)</f>
        <v>469920</v>
      </c>
      <c r="G86" s="253">
        <f t="shared" ca="1" si="18"/>
        <v>3748251.7241379311</v>
      </c>
      <c r="H86" s="12">
        <v>520000</v>
      </c>
      <c r="I86" s="9">
        <v>1100000</v>
      </c>
      <c r="J86" s="9">
        <v>375000</v>
      </c>
      <c r="K86" s="316">
        <f ca="1">IF(VLOOKUP($C86,Curves!$A$2:$J$1700,10)&gt;VLOOKUP($C86,Curves!$A$2:$J$1700,3),0,IF(VLOOKUP($C86,Curves!$A$2:$K$1700,11)&gt;$Y$2,Forecast!$Z$2,Forecast!$Z$3))</f>
        <v>200000</v>
      </c>
      <c r="L86" s="9">
        <v>750000</v>
      </c>
      <c r="M86" s="9">
        <v>325000</v>
      </c>
      <c r="N86" s="247">
        <v>120000</v>
      </c>
      <c r="O86" s="249">
        <f t="shared" ca="1" si="15"/>
        <v>3390000</v>
      </c>
      <c r="P86" s="9">
        <v>350000</v>
      </c>
      <c r="Q86" s="247">
        <f ca="1">VLOOKUP($C86,'Power Curve'!$D$8:$CJ$282,85)</f>
        <v>1273500</v>
      </c>
      <c r="R86" s="97">
        <f t="shared" ca="1" si="19"/>
        <v>1766500</v>
      </c>
      <c r="S86" s="17">
        <f t="shared" ca="1" si="20"/>
        <v>-1981751.7241379311</v>
      </c>
      <c r="T86" s="19">
        <f t="shared" ca="1" si="21"/>
        <v>-57470800</v>
      </c>
      <c r="AA86" s="86">
        <f t="shared" si="16"/>
        <v>29</v>
      </c>
      <c r="AC86"/>
    </row>
    <row r="87" spans="1:29" ht="13.5" thickBot="1" x14ac:dyDescent="0.25">
      <c r="A87" s="272">
        <f t="shared" si="17"/>
        <v>3</v>
      </c>
      <c r="B87" s="21">
        <v>1</v>
      </c>
      <c r="C87" s="260">
        <f t="shared" si="11"/>
        <v>38047</v>
      </c>
      <c r="D87" s="13">
        <f t="shared" ca="1" si="14"/>
        <v>3010115.4838709678</v>
      </c>
      <c r="E87" s="14">
        <v>-200000</v>
      </c>
      <c r="F87" s="14">
        <f ca="1">VLOOKUP($C87,'Power Curve'!$D$8:$AR$282,41)</f>
        <v>0</v>
      </c>
      <c r="G87" s="254">
        <f t="shared" ca="1" si="18"/>
        <v>2810115.4838709678</v>
      </c>
      <c r="H87" s="13">
        <v>520000</v>
      </c>
      <c r="I87" s="14">
        <v>1100000</v>
      </c>
      <c r="J87" s="14">
        <v>375000</v>
      </c>
      <c r="K87" s="318">
        <f ca="1">IF(VLOOKUP($C87,Curves!$A$2:$J$1700,10)&gt;VLOOKUP($C87,Curves!$A$2:$J$1700,3),0,IF(VLOOKUP($C87,Curves!$A$2:$K$1700,11)&gt;$Y$2,Forecast!$Z$2,Forecast!$Z$3))</f>
        <v>200000</v>
      </c>
      <c r="L87" s="14">
        <v>750000</v>
      </c>
      <c r="M87" s="14">
        <v>325000</v>
      </c>
      <c r="N87" s="248">
        <v>120000</v>
      </c>
      <c r="O87" s="251">
        <f t="shared" ca="1" si="15"/>
        <v>3390000</v>
      </c>
      <c r="P87" s="13">
        <v>350000</v>
      </c>
      <c r="Q87" s="248">
        <f ca="1">VLOOKUP($C87,'Power Curve'!$D$8:$CJ$282,85)</f>
        <v>0</v>
      </c>
      <c r="R87" s="99">
        <f t="shared" ca="1" si="19"/>
        <v>3040000</v>
      </c>
      <c r="S87" s="18">
        <f t="shared" ca="1" si="20"/>
        <v>229884.51612903224</v>
      </c>
      <c r="T87" s="20">
        <f t="shared" ca="1" si="21"/>
        <v>7126420</v>
      </c>
      <c r="AA87" s="86">
        <f t="shared" si="16"/>
        <v>31</v>
      </c>
      <c r="AC87"/>
    </row>
    <row r="88" spans="1:29" x14ac:dyDescent="0.2">
      <c r="C88" s="15"/>
      <c r="E88" s="9"/>
      <c r="F88" s="9"/>
    </row>
    <row r="89" spans="1:29" x14ac:dyDescent="0.2">
      <c r="C89" s="15"/>
      <c r="E89" s="9"/>
      <c r="F89" s="9"/>
    </row>
    <row r="90" spans="1:29" x14ac:dyDescent="0.2">
      <c r="C90" s="15"/>
      <c r="E90" s="9"/>
      <c r="F90" s="9"/>
    </row>
    <row r="91" spans="1:29" x14ac:dyDescent="0.2">
      <c r="C91" s="15"/>
      <c r="E91" s="9"/>
      <c r="F91" s="9"/>
    </row>
    <row r="92" spans="1:29" x14ac:dyDescent="0.2">
      <c r="C92" s="15"/>
    </row>
    <row r="93" spans="1:29" x14ac:dyDescent="0.2">
      <c r="C93" s="15"/>
    </row>
    <row r="94" spans="1:29" x14ac:dyDescent="0.2">
      <c r="C94" s="15"/>
    </row>
    <row r="95" spans="1:29" x14ac:dyDescent="0.2">
      <c r="C95" s="15"/>
    </row>
    <row r="96" spans="1:29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8"/>
  <sheetViews>
    <sheetView topLeftCell="A2" workbookViewId="0">
      <selection activeCell="H19" sqref="H19"/>
    </sheetView>
  </sheetViews>
  <sheetFormatPr defaultRowHeight="11.25" x14ac:dyDescent="0.2"/>
  <cols>
    <col min="1" max="1" width="7" style="21" bestFit="1" customWidth="1"/>
    <col min="2" max="2" width="6.42578125" style="21" bestFit="1" customWidth="1"/>
    <col min="3" max="3" width="12" style="23" customWidth="1"/>
    <col min="4" max="4" width="10.5703125" style="23" bestFit="1" customWidth="1"/>
    <col min="5" max="5" width="10.7109375" style="23" customWidth="1"/>
    <col min="6" max="6" width="10.7109375" style="26" bestFit="1" customWidth="1"/>
    <col min="7" max="7" width="3.7109375" style="21" bestFit="1" customWidth="1"/>
    <col min="8" max="8" width="11.7109375" style="21" customWidth="1"/>
    <col min="9" max="16384" width="9.140625" style="21"/>
  </cols>
  <sheetData>
    <row r="1" spans="1:12" ht="12" thickBot="1" x14ac:dyDescent="0.25">
      <c r="A1" s="85">
        <f ca="1">TODAY()</f>
        <v>36881</v>
      </c>
      <c r="B1" s="95"/>
      <c r="C1" s="255" t="s">
        <v>77</v>
      </c>
      <c r="D1" s="255" t="s">
        <v>11</v>
      </c>
      <c r="E1" s="255" t="s">
        <v>78</v>
      </c>
      <c r="F1" s="94" t="s">
        <v>79</v>
      </c>
    </row>
    <row r="2" spans="1:12" x14ac:dyDescent="0.2">
      <c r="A2" s="86">
        <f t="shared" ref="A2:A28" si="0">B3-B2</f>
        <v>31</v>
      </c>
      <c r="B2" s="87">
        <v>36708</v>
      </c>
      <c r="C2" s="6">
        <f>Forecast!$R43</f>
        <v>3294903.2258064514</v>
      </c>
      <c r="D2" s="6">
        <f>Forecast!$G43</f>
        <v>3320806.4516129033</v>
      </c>
      <c r="E2" s="6">
        <f>-Forecast!$S43</f>
        <v>37709.677419354841</v>
      </c>
      <c r="F2" s="96">
        <v>66434000</v>
      </c>
      <c r="G2" s="92" t="s">
        <v>76</v>
      </c>
    </row>
    <row r="3" spans="1:12" x14ac:dyDescent="0.2">
      <c r="A3" s="86">
        <f t="shared" si="0"/>
        <v>31</v>
      </c>
      <c r="B3" s="88">
        <f>DATE(YEAR(B2),MONTH(B2)+1,1)</f>
        <v>36739</v>
      </c>
      <c r="C3" s="6">
        <f>Forecast!$R44</f>
        <v>3210967.7419354841</v>
      </c>
      <c r="D3" s="6">
        <f>Forecast!$G44</f>
        <v>3616161.2903225808</v>
      </c>
      <c r="E3" s="6">
        <f>Forecast!$S44</f>
        <v>-405161.29032258067</v>
      </c>
      <c r="F3" s="97">
        <f t="shared" ref="F3:F46" si="1">($E3*$A3)+F2</f>
        <v>53874000</v>
      </c>
      <c r="H3" s="25" t="s">
        <v>172</v>
      </c>
      <c r="I3" s="25" t="s">
        <v>156</v>
      </c>
      <c r="J3" s="25" t="s">
        <v>135</v>
      </c>
      <c r="K3" s="25" t="s">
        <v>173</v>
      </c>
    </row>
    <row r="4" spans="1:12" x14ac:dyDescent="0.2">
      <c r="A4" s="86">
        <f t="shared" si="0"/>
        <v>30</v>
      </c>
      <c r="B4" s="88">
        <f t="shared" ref="B4:B47" si="2">DATE(YEAR(B3),MONTH(B3)+1,1)</f>
        <v>36770</v>
      </c>
      <c r="C4" s="6">
        <f>Forecast!$R45</f>
        <v>3311166.666666667</v>
      </c>
      <c r="D4" s="6">
        <f>Forecast!$G45</f>
        <v>3191666.6666666665</v>
      </c>
      <c r="E4" s="6">
        <f>Forecast!$S45</f>
        <v>118633.33333333333</v>
      </c>
      <c r="F4" s="97">
        <f t="shared" si="1"/>
        <v>57433000</v>
      </c>
      <c r="H4" s="256" t="e">
        <f ca="1">VLOOKUP($B4,Curves!$A$3:$C$42,3)+VLOOKUP($B4,Curves!$A$3:$C$42,2)</f>
        <v>#N/A</v>
      </c>
      <c r="I4" s="256" t="e">
        <f ca="1">VLOOKUP($B4,Curves!$A$3:$M$42,9)</f>
        <v>#N/A</v>
      </c>
      <c r="J4" s="256" t="e">
        <f ca="1">(1+$I4/2)^(-2*($B4-$A$1)/365.25)</f>
        <v>#N/A</v>
      </c>
      <c r="K4" s="256" t="e">
        <f ca="1">$H4*$J4</f>
        <v>#N/A</v>
      </c>
      <c r="L4" s="21" t="s">
        <v>174</v>
      </c>
    </row>
    <row r="5" spans="1:12" ht="12" thickBot="1" x14ac:dyDescent="0.25">
      <c r="A5" s="86">
        <f t="shared" si="0"/>
        <v>31</v>
      </c>
      <c r="B5" s="88">
        <f t="shared" si="2"/>
        <v>36800</v>
      </c>
      <c r="C5" s="6">
        <f>Forecast!$R46</f>
        <v>3353935.4838709678</v>
      </c>
      <c r="D5" s="6">
        <f>Forecast!$G46</f>
        <v>3104806.4516129033</v>
      </c>
      <c r="E5" s="6">
        <f>Forecast!$S46</f>
        <v>254967.74193548388</v>
      </c>
      <c r="F5" s="97">
        <f t="shared" si="1"/>
        <v>65337000</v>
      </c>
      <c r="H5" s="256" t="e">
        <f ca="1">VLOOKUP($B5,Curves!$A$3:$C$42,3)+VLOOKUP($B5,Curves!$A$3:$C$42,2)</f>
        <v>#N/A</v>
      </c>
      <c r="I5" s="256" t="e">
        <f ca="1">VLOOKUP($B5,Curves!$A$3:$M$42,9)</f>
        <v>#N/A</v>
      </c>
      <c r="J5" s="256" t="e">
        <f t="shared" ref="J5:J22" ca="1" si="3">(1+$I5/2)^(-2*($B5-$A$1)/365.25)</f>
        <v>#N/A</v>
      </c>
      <c r="K5" s="256" t="e">
        <f t="shared" ref="K5:K22" ca="1" si="4">$H5*$J5</f>
        <v>#N/A</v>
      </c>
      <c r="L5" s="21" t="s">
        <v>174</v>
      </c>
    </row>
    <row r="6" spans="1:12" ht="12" thickBot="1" x14ac:dyDescent="0.25">
      <c r="A6" s="86">
        <f t="shared" si="0"/>
        <v>30</v>
      </c>
      <c r="B6" s="87">
        <f t="shared" si="2"/>
        <v>36831</v>
      </c>
      <c r="C6" s="4">
        <f>Forecast!$R47</f>
        <v>3023266.666666667</v>
      </c>
      <c r="D6" s="4">
        <f>Forecast!$G47</f>
        <v>3509000</v>
      </c>
      <c r="E6" s="4">
        <f>Forecast!$S47</f>
        <v>-491766.66666666669</v>
      </c>
      <c r="F6" s="93">
        <f t="shared" si="1"/>
        <v>50584000</v>
      </c>
      <c r="H6" s="256" t="e">
        <f ca="1">VLOOKUP($B6,Curves!$A$3:$C$42,3)+VLOOKUP($B6,Curves!$A$3:$C$42,2)</f>
        <v>#N/A</v>
      </c>
      <c r="I6" s="256" t="e">
        <f ca="1">VLOOKUP($B6,Curves!$A$3:$M$42,9)</f>
        <v>#N/A</v>
      </c>
      <c r="J6" s="256" t="e">
        <f t="shared" ca="1" si="3"/>
        <v>#N/A</v>
      </c>
      <c r="K6" s="256" t="e">
        <f t="shared" ca="1" si="4"/>
        <v>#N/A</v>
      </c>
      <c r="L6" s="21" t="s">
        <v>174</v>
      </c>
    </row>
    <row r="7" spans="1:12" x14ac:dyDescent="0.2">
      <c r="A7" s="86">
        <f t="shared" si="0"/>
        <v>31</v>
      </c>
      <c r="B7" s="88">
        <f t="shared" si="2"/>
        <v>36861</v>
      </c>
      <c r="C7" s="6">
        <f>Forecast!$R48</f>
        <v>3409142.8571428573</v>
      </c>
      <c r="D7" s="6">
        <f>Forecast!$G48</f>
        <v>3495142.8571428573</v>
      </c>
      <c r="E7" s="6">
        <f>Forecast!$S48</f>
        <v>-90476.190476190473</v>
      </c>
      <c r="F7" s="97">
        <f t="shared" si="1"/>
        <v>47779238.095238097</v>
      </c>
      <c r="H7" s="256" t="e">
        <f ca="1">VLOOKUP($B7,Curves!$A$3:$C$42,3)+VLOOKUP($B7,Curves!$A$3:$C$42,2)</f>
        <v>#N/A</v>
      </c>
      <c r="I7" s="256" t="e">
        <f ca="1">VLOOKUP($B7,Curves!$A$3:$M$42,9)</f>
        <v>#N/A</v>
      </c>
      <c r="J7" s="256" t="e">
        <f t="shared" ca="1" si="3"/>
        <v>#N/A</v>
      </c>
      <c r="K7" s="256" t="e">
        <f t="shared" ca="1" si="4"/>
        <v>#N/A</v>
      </c>
      <c r="L7" s="21" t="s">
        <v>174</v>
      </c>
    </row>
    <row r="8" spans="1:12" x14ac:dyDescent="0.2">
      <c r="A8" s="86">
        <f t="shared" si="0"/>
        <v>31</v>
      </c>
      <c r="B8" s="88">
        <f t="shared" si="2"/>
        <v>36892</v>
      </c>
      <c r="C8" s="6">
        <f ca="1">Forecast!$R49</f>
        <v>3320000</v>
      </c>
      <c r="D8" s="6">
        <f ca="1">Forecast!$G49</f>
        <v>3567188.3870967743</v>
      </c>
      <c r="E8" s="6">
        <f ca="1">Forecast!$S49</f>
        <v>-247188.3870967743</v>
      </c>
      <c r="F8" s="97">
        <f t="shared" ca="1" si="1"/>
        <v>40116398.09523809</v>
      </c>
      <c r="H8" s="256">
        <f ca="1">VLOOKUP($B8,Curves!$A$3:$C$42,3)+VLOOKUP($B8,Curves!$A$3:$C$42,2)</f>
        <v>13.826000000000001</v>
      </c>
      <c r="I8" s="256">
        <f ca="1">VLOOKUP($B8,Curves!$A$3:$M$42,9)</f>
        <v>6.7685007763511995E-2</v>
      </c>
      <c r="J8" s="256">
        <f t="shared" ca="1" si="3"/>
        <v>0.99799731582225848</v>
      </c>
      <c r="K8" s="256">
        <f t="shared" ca="1" si="4"/>
        <v>13.798310888558547</v>
      </c>
      <c r="L8" s="21" t="s">
        <v>174</v>
      </c>
    </row>
    <row r="9" spans="1:12" x14ac:dyDescent="0.2">
      <c r="A9" s="86">
        <f t="shared" si="0"/>
        <v>28</v>
      </c>
      <c r="B9" s="88">
        <f t="shared" si="2"/>
        <v>36923</v>
      </c>
      <c r="C9" s="6">
        <f ca="1">Forecast!$R50</f>
        <v>3320000</v>
      </c>
      <c r="D9" s="6">
        <f ca="1">Forecast!$G50</f>
        <v>3261531.7241379311</v>
      </c>
      <c r="E9" s="6">
        <f ca="1">Forecast!$S50</f>
        <v>58468.275862068869</v>
      </c>
      <c r="F9" s="97">
        <f t="shared" ca="1" si="1"/>
        <v>41753509.819376022</v>
      </c>
      <c r="H9" s="256">
        <f ca="1">VLOOKUP($B9,Curves!$A$3:$C$42,3)+VLOOKUP($B9,Curves!$A$3:$C$42,2)</f>
        <v>11.146000000000001</v>
      </c>
      <c r="I9" s="256">
        <f ca="1">VLOOKUP($B9,Curves!$A$3:$M$42,9)</f>
        <v>6.8149714570411996E-2</v>
      </c>
      <c r="J9" s="256">
        <f t="shared" ca="1" si="3"/>
        <v>0.99232365389261679</v>
      </c>
      <c r="K9" s="256">
        <f t="shared" ca="1" si="4"/>
        <v>11.060439446287107</v>
      </c>
      <c r="L9" s="21" t="s">
        <v>175</v>
      </c>
    </row>
    <row r="10" spans="1:12" ht="12" thickBot="1" x14ac:dyDescent="0.25">
      <c r="A10" s="86">
        <f t="shared" si="0"/>
        <v>31</v>
      </c>
      <c r="B10" s="89">
        <f t="shared" si="2"/>
        <v>36951</v>
      </c>
      <c r="C10" s="98">
        <f ca="1">Forecast!$R51</f>
        <v>3345000</v>
      </c>
      <c r="D10" s="98">
        <f ca="1">Forecast!$G51</f>
        <v>3060115.4838709678</v>
      </c>
      <c r="E10" s="98">
        <f ca="1">Forecast!$S51</f>
        <v>284884.51612903224</v>
      </c>
      <c r="F10" s="99">
        <f t="shared" ca="1" si="1"/>
        <v>50584929.819376022</v>
      </c>
      <c r="H10" s="256">
        <f ca="1">VLOOKUP($B10,Curves!$A$3:$C$42,3)+VLOOKUP($B10,Curves!$A$3:$C$42,2)</f>
        <v>9.7960000000000012</v>
      </c>
      <c r="I10" s="256">
        <f ca="1">VLOOKUP($B10,Curves!$A$3:$M$42,9)</f>
        <v>6.7233287991182999E-2</v>
      </c>
      <c r="J10" s="256">
        <f t="shared" ca="1" si="3"/>
        <v>0.98740658392201308</v>
      </c>
      <c r="K10" s="256">
        <f t="shared" ca="1" si="4"/>
        <v>9.6726348961000408</v>
      </c>
      <c r="L10" s="21" t="s">
        <v>175</v>
      </c>
    </row>
    <row r="11" spans="1:12" x14ac:dyDescent="0.2">
      <c r="A11" s="86">
        <f t="shared" si="0"/>
        <v>30</v>
      </c>
      <c r="B11" s="87">
        <f t="shared" si="2"/>
        <v>36982</v>
      </c>
      <c r="C11" s="4">
        <f ca="1">Forecast!$R52</f>
        <v>3246900</v>
      </c>
      <c r="D11" s="4">
        <f ca="1">Forecast!$G52</f>
        <v>2845655.6666666665</v>
      </c>
      <c r="E11" s="4">
        <f ca="1">Forecast!$S52</f>
        <v>401244.33333333349</v>
      </c>
      <c r="F11" s="96">
        <f t="shared" ca="1" si="1"/>
        <v>62622259.819376022</v>
      </c>
      <c r="H11" s="256">
        <f ca="1">VLOOKUP($B11,Curves!$A$3:$C$42,3)+VLOOKUP($B11,Curves!$A$3:$C$42,2)</f>
        <v>6.9849999999999994</v>
      </c>
      <c r="I11" s="256">
        <f ca="1">VLOOKUP($B11,Curves!$A$3:$M$42,9)</f>
        <v>6.6211822390749006E-2</v>
      </c>
      <c r="J11" s="256">
        <f t="shared" ca="1" si="3"/>
        <v>0.98214871150459215</v>
      </c>
      <c r="K11" s="256">
        <f t="shared" ca="1" si="4"/>
        <v>6.8603087498595761</v>
      </c>
      <c r="L11" s="21" t="s">
        <v>175</v>
      </c>
    </row>
    <row r="12" spans="1:12" x14ac:dyDescent="0.2">
      <c r="A12" s="86">
        <f t="shared" si="0"/>
        <v>31</v>
      </c>
      <c r="B12" s="88">
        <f t="shared" si="2"/>
        <v>37012</v>
      </c>
      <c r="C12" s="6">
        <f ca="1">Forecast!$R53</f>
        <v>3246900</v>
      </c>
      <c r="D12" s="6">
        <f ca="1">Forecast!$G53</f>
        <v>2845647.7419354841</v>
      </c>
      <c r="E12" s="6">
        <f ca="1">Forecast!$S53</f>
        <v>401252.25806451589</v>
      </c>
      <c r="F12" s="97">
        <f t="shared" ca="1" si="1"/>
        <v>75061079.819376022</v>
      </c>
      <c r="H12" s="256">
        <f ca="1">VLOOKUP($B12,Curves!$A$3:$C$42,3)+VLOOKUP($B12,Curves!$A$3:$C$42,2)</f>
        <v>6.415</v>
      </c>
      <c r="I12" s="256">
        <f ca="1">VLOOKUP($B12,Curves!$A$3:$M$42,9)</f>
        <v>6.5313594432299005E-2</v>
      </c>
      <c r="J12" s="256">
        <f t="shared" ca="1" si="3"/>
        <v>0.97721273826966837</v>
      </c>
      <c r="K12" s="256">
        <f t="shared" ca="1" si="4"/>
        <v>6.268819715999923</v>
      </c>
      <c r="L12" s="21" t="s">
        <v>175</v>
      </c>
    </row>
    <row r="13" spans="1:12" x14ac:dyDescent="0.2">
      <c r="A13" s="86">
        <f t="shared" si="0"/>
        <v>30</v>
      </c>
      <c r="B13" s="88">
        <f t="shared" si="2"/>
        <v>37043</v>
      </c>
      <c r="C13" s="6">
        <f ca="1">Forecast!$R54</f>
        <v>3178300</v>
      </c>
      <c r="D13" s="6">
        <f ca="1">Forecast!$G54</f>
        <v>3115837</v>
      </c>
      <c r="E13" s="6">
        <f ca="1">Forecast!$S54</f>
        <v>62463</v>
      </c>
      <c r="F13" s="97">
        <f t="shared" ca="1" si="1"/>
        <v>76934969.819376022</v>
      </c>
      <c r="H13" s="256">
        <f ca="1">VLOOKUP($B13,Curves!$A$3:$C$42,3)+VLOOKUP($B13,Curves!$A$3:$C$42,2)</f>
        <v>6.7349999999999994</v>
      </c>
      <c r="I13" s="256">
        <f ca="1">VLOOKUP($B13,Curves!$A$3:$M$42,9)</f>
        <v>6.4385425822804002E-2</v>
      </c>
      <c r="J13" s="256">
        <f t="shared" ca="1" si="3"/>
        <v>0.97228437041621718</v>
      </c>
      <c r="K13" s="256">
        <f t="shared" ca="1" si="4"/>
        <v>6.548335234753222</v>
      </c>
      <c r="L13" s="21" t="s">
        <v>175</v>
      </c>
    </row>
    <row r="14" spans="1:12" x14ac:dyDescent="0.2">
      <c r="A14" s="86">
        <f t="shared" si="0"/>
        <v>31</v>
      </c>
      <c r="B14" s="88">
        <f t="shared" si="2"/>
        <v>37073</v>
      </c>
      <c r="C14" s="6">
        <f ca="1">Forecast!$R55</f>
        <v>3197500</v>
      </c>
      <c r="D14" s="6">
        <f ca="1">Forecast!$G55</f>
        <v>3350430.6451612907</v>
      </c>
      <c r="E14" s="6">
        <f ca="1">Forecast!$S55</f>
        <v>-152930.64516129065</v>
      </c>
      <c r="F14" s="97">
        <f t="shared" ca="1" si="1"/>
        <v>72194119.819376007</v>
      </c>
      <c r="H14" s="256">
        <f ca="1">VLOOKUP($B14,Curves!$A$3:$C$42,3)+VLOOKUP($B14,Curves!$A$3:$C$42,2)</f>
        <v>8.379999999999999</v>
      </c>
      <c r="I14" s="256">
        <f ca="1">VLOOKUP($B14,Curves!$A$3:$M$42,9)</f>
        <v>6.3583215494925002E-2</v>
      </c>
      <c r="J14" s="256">
        <f t="shared" ca="1" si="3"/>
        <v>0.96763210206311556</v>
      </c>
      <c r="K14" s="256">
        <f t="shared" ca="1" si="4"/>
        <v>8.1087570152889068</v>
      </c>
      <c r="L14" s="21" t="s">
        <v>174</v>
      </c>
    </row>
    <row r="15" spans="1:12" x14ac:dyDescent="0.2">
      <c r="A15" s="86">
        <f t="shared" si="0"/>
        <v>31</v>
      </c>
      <c r="B15" s="88">
        <f t="shared" si="2"/>
        <v>37104</v>
      </c>
      <c r="C15" s="6">
        <f ca="1">Forecast!$R56</f>
        <v>3197500</v>
      </c>
      <c r="D15" s="6">
        <f ca="1">Forecast!$G56</f>
        <v>3549646.1290322584</v>
      </c>
      <c r="E15" s="6">
        <f ca="1">Forecast!$S56</f>
        <v>-352146.12903225841</v>
      </c>
      <c r="F15" s="97">
        <f t="shared" ca="1" si="1"/>
        <v>61277589.819375992</v>
      </c>
      <c r="H15" s="256">
        <f ca="1">VLOOKUP($B15,Curves!$A$3:$C$42,3)+VLOOKUP($B15,Curves!$A$3:$C$42,2)</f>
        <v>8.4700000000000006</v>
      </c>
      <c r="I15" s="256">
        <f ca="1">VLOOKUP($B15,Curves!$A$3:$M$42,9)</f>
        <v>6.2932070057805004E-2</v>
      </c>
      <c r="J15" s="256">
        <f t="shared" ca="1" si="3"/>
        <v>0.96287615636107282</v>
      </c>
      <c r="K15" s="256">
        <f t="shared" ca="1" si="4"/>
        <v>8.1555610443782882</v>
      </c>
      <c r="L15" s="21" t="s">
        <v>174</v>
      </c>
    </row>
    <row r="16" spans="1:12" x14ac:dyDescent="0.2">
      <c r="A16" s="86">
        <f t="shared" si="0"/>
        <v>30</v>
      </c>
      <c r="B16" s="88">
        <f t="shared" si="2"/>
        <v>37135</v>
      </c>
      <c r="C16" s="6">
        <f ca="1">Forecast!$R57</f>
        <v>3184900</v>
      </c>
      <c r="D16" s="6">
        <f ca="1">Forecast!$G57</f>
        <v>3337416.6666666665</v>
      </c>
      <c r="E16" s="6">
        <f ca="1">Forecast!$S57</f>
        <v>-152516.66666666651</v>
      </c>
      <c r="F16" s="97">
        <f t="shared" ca="1" si="1"/>
        <v>56702089.819375999</v>
      </c>
      <c r="H16" s="256">
        <f ca="1">VLOOKUP($B16,Curves!$A$3:$C$42,3)+VLOOKUP($B16,Curves!$A$3:$C$42,2)</f>
        <v>8.34</v>
      </c>
      <c r="I16" s="256">
        <f ca="1">VLOOKUP($B16,Curves!$A$3:$M$42,9)</f>
        <v>6.2280924761361003E-2</v>
      </c>
      <c r="J16" s="256">
        <f t="shared" ca="1" si="3"/>
        <v>0.95824638102350912</v>
      </c>
      <c r="K16" s="256">
        <f t="shared" ca="1" si="4"/>
        <v>7.9917748177360659</v>
      </c>
      <c r="L16" s="21" t="s">
        <v>174</v>
      </c>
    </row>
    <row r="17" spans="1:12" ht="12" thickBot="1" x14ac:dyDescent="0.25">
      <c r="A17" s="86">
        <f t="shared" si="0"/>
        <v>31</v>
      </c>
      <c r="B17" s="89">
        <f t="shared" si="2"/>
        <v>37165</v>
      </c>
      <c r="C17" s="98">
        <f ca="1">Forecast!$R58</f>
        <v>3184900</v>
      </c>
      <c r="D17" s="98">
        <f ca="1">Forecast!$G58</f>
        <v>3147950.6451612907</v>
      </c>
      <c r="E17" s="98">
        <f ca="1">Forecast!$S58</f>
        <v>36949.354838709347</v>
      </c>
      <c r="F17" s="99">
        <f t="shared" ca="1" si="1"/>
        <v>57847519.819375992</v>
      </c>
      <c r="H17" s="256">
        <f ca="1">VLOOKUP($B17,Curves!$A$3:$C$42,3)+VLOOKUP($B17,Curves!$A$3:$C$42,2)</f>
        <v>6.4050000000000002</v>
      </c>
      <c r="I17" s="256">
        <f ca="1">VLOOKUP($B17,Curves!$A$3:$M$42,9)</f>
        <v>6.1717825624028999E-2</v>
      </c>
      <c r="J17" s="256">
        <f t="shared" ca="1" si="3"/>
        <v>0.95383638955871586</v>
      </c>
      <c r="K17" s="256">
        <f t="shared" ca="1" si="4"/>
        <v>6.1093220751235755</v>
      </c>
      <c r="L17" s="21" t="s">
        <v>175</v>
      </c>
    </row>
    <row r="18" spans="1:12" ht="12" thickBot="1" x14ac:dyDescent="0.25">
      <c r="A18" s="86">
        <f t="shared" si="0"/>
        <v>30</v>
      </c>
      <c r="B18" s="87">
        <f t="shared" si="2"/>
        <v>37196</v>
      </c>
      <c r="C18" s="4">
        <f ca="1">Forecast!$R59</f>
        <v>3034900</v>
      </c>
      <c r="D18" s="4">
        <f ca="1">Forecast!$G59</f>
        <v>3314270</v>
      </c>
      <c r="E18" s="4">
        <f ca="1">Forecast!$S59</f>
        <v>-279370</v>
      </c>
      <c r="F18" s="93">
        <f t="shared" ca="1" si="1"/>
        <v>49466419.819375992</v>
      </c>
      <c r="H18" s="256">
        <f ca="1">VLOOKUP($B18,Curves!$A$3:$C$42,3)+VLOOKUP($B18,Curves!$A$3:$C$42,2)</f>
        <v>6.39</v>
      </c>
      <c r="I18" s="256">
        <f ca="1">VLOOKUP($B18,Curves!$A$3:$M$42,9)</f>
        <v>6.1244838050535003E-2</v>
      </c>
      <c r="J18" s="256">
        <f t="shared" ca="1" si="3"/>
        <v>0.94930382898508625</v>
      </c>
      <c r="K18" s="256">
        <f t="shared" ca="1" si="4"/>
        <v>6.0660514672147006</v>
      </c>
      <c r="L18" s="21" t="s">
        <v>175</v>
      </c>
    </row>
    <row r="19" spans="1:12" x14ac:dyDescent="0.2">
      <c r="A19" s="86">
        <f t="shared" si="0"/>
        <v>31</v>
      </c>
      <c r="B19" s="88">
        <f t="shared" si="2"/>
        <v>37226</v>
      </c>
      <c r="C19" s="6">
        <f ca="1">Forecast!$R60</f>
        <v>2984900</v>
      </c>
      <c r="D19" s="6">
        <f ca="1">Forecast!$G60</f>
        <v>3549997.1428571432</v>
      </c>
      <c r="E19" s="6">
        <f ca="1">Forecast!$S60</f>
        <v>-565097.14285714319</v>
      </c>
      <c r="F19" s="97">
        <f t="shared" ca="1" si="1"/>
        <v>31948408.390804552</v>
      </c>
      <c r="H19" s="256">
        <f ca="1">VLOOKUP($B19,Curves!$A$3:$C$42,3)+VLOOKUP($B19,Curves!$A$3:$C$42,2)</f>
        <v>6.47</v>
      </c>
      <c r="I19" s="256">
        <f ca="1">VLOOKUP($B19,Curves!$A$3:$M$42,9)</f>
        <v>6.0787108211434002E-2</v>
      </c>
      <c r="J19" s="256">
        <f t="shared" ca="1" si="3"/>
        <v>0.94500816195772508</v>
      </c>
      <c r="K19" s="256">
        <f t="shared" ca="1" si="4"/>
        <v>6.114202807866481</v>
      </c>
      <c r="L19" s="21" t="s">
        <v>175</v>
      </c>
    </row>
    <row r="20" spans="1:12" x14ac:dyDescent="0.2">
      <c r="A20" s="86">
        <f t="shared" si="0"/>
        <v>31</v>
      </c>
      <c r="B20" s="88">
        <f t="shared" si="2"/>
        <v>37257</v>
      </c>
      <c r="C20" s="6">
        <f ca="1">Forecast!$R61</f>
        <v>2885900</v>
      </c>
      <c r="D20" s="6">
        <f ca="1">Forecast!$G61</f>
        <v>3567188.3870967743</v>
      </c>
      <c r="E20" s="6">
        <f ca="1">Forecast!$S61</f>
        <v>-681288.3870967743</v>
      </c>
      <c r="F20" s="97">
        <f t="shared" ca="1" si="1"/>
        <v>10828468.390804548</v>
      </c>
      <c r="H20" s="256">
        <f ca="1">VLOOKUP($B20,Curves!$A$3:$C$42,3)+VLOOKUP($B20,Curves!$A$3:$C$42,2)</f>
        <v>6.4524999999999997</v>
      </c>
      <c r="I20" s="256">
        <f ca="1">VLOOKUP($B20,Curves!$A$3:$M$42,9)</f>
        <v>6.0415944557813003E-2</v>
      </c>
      <c r="J20" s="256">
        <f t="shared" ca="1" si="3"/>
        <v>0.94056622236885457</v>
      </c>
      <c r="K20" s="256">
        <f t="shared" ca="1" si="4"/>
        <v>6.0690035498350339</v>
      </c>
      <c r="L20" s="21" t="s">
        <v>175</v>
      </c>
    </row>
    <row r="21" spans="1:12" x14ac:dyDescent="0.2">
      <c r="A21" s="86">
        <f t="shared" si="0"/>
        <v>28</v>
      </c>
      <c r="B21" s="88">
        <f t="shared" si="2"/>
        <v>37288</v>
      </c>
      <c r="C21" s="6">
        <f ca="1">Forecast!$R62</f>
        <v>2885900</v>
      </c>
      <c r="D21" s="6">
        <f ca="1">Forecast!$G62</f>
        <v>3311531.7241379311</v>
      </c>
      <c r="E21" s="6">
        <f ca="1">Forecast!$S62</f>
        <v>-425631.72413793113</v>
      </c>
      <c r="F21" s="97">
        <f t="shared" ca="1" si="1"/>
        <v>-1089219.8850575238</v>
      </c>
      <c r="H21" s="256">
        <f ca="1">VLOOKUP($B21,Curves!$A$3:$C$42,3)+VLOOKUP($B21,Curves!$A$3:$C$42,2)</f>
        <v>6.1974999999999998</v>
      </c>
      <c r="I21" s="256">
        <f ca="1">VLOOKUP($B21,Curves!$A$3:$M$42,9)</f>
        <v>6.0185767701812998E-2</v>
      </c>
      <c r="J21" s="256">
        <f t="shared" ca="1" si="3"/>
        <v>0.93605970051941934</v>
      </c>
      <c r="K21" s="256">
        <f t="shared" ca="1" si="4"/>
        <v>5.801229993969101</v>
      </c>
      <c r="L21" s="21" t="s">
        <v>175</v>
      </c>
    </row>
    <row r="22" spans="1:12" ht="12" thickBot="1" x14ac:dyDescent="0.25">
      <c r="A22" s="86">
        <f t="shared" si="0"/>
        <v>31</v>
      </c>
      <c r="B22" s="89">
        <f t="shared" si="2"/>
        <v>37316</v>
      </c>
      <c r="C22" s="98">
        <f ca="1">Forecast!$R63</f>
        <v>2885900</v>
      </c>
      <c r="D22" s="98">
        <f ca="1">Forecast!$G63</f>
        <v>3110115.4838709678</v>
      </c>
      <c r="E22" s="98">
        <f ca="1">Forecast!$S63</f>
        <v>-224215.48387096776</v>
      </c>
      <c r="F22" s="99">
        <f t="shared" ca="1" si="1"/>
        <v>-8039899.8850575238</v>
      </c>
      <c r="H22" s="256">
        <f ca="1">VLOOKUP($B22,Curves!$A$3:$C$42,3)+VLOOKUP($B22,Curves!$A$3:$C$42,2)</f>
        <v>5.8824999999999994</v>
      </c>
      <c r="I22" s="256">
        <f ca="1">VLOOKUP($B22,Curves!$A$3:$M$42,9)</f>
        <v>5.9977866040555002E-2</v>
      </c>
      <c r="J22" s="256">
        <f t="shared" ca="1" si="3"/>
        <v>0.93203826323624117</v>
      </c>
      <c r="K22" s="256">
        <f t="shared" ca="1" si="4"/>
        <v>5.4827150834871885</v>
      </c>
      <c r="L22" s="21" t="s">
        <v>175</v>
      </c>
    </row>
    <row r="23" spans="1:12" x14ac:dyDescent="0.2">
      <c r="A23" s="86">
        <f t="shared" si="0"/>
        <v>30</v>
      </c>
      <c r="B23" s="87">
        <f t="shared" si="2"/>
        <v>37347</v>
      </c>
      <c r="C23" s="4">
        <f ca="1">Forecast!$R64</f>
        <v>3490000</v>
      </c>
      <c r="D23" s="4">
        <f ca="1">Forecast!$G64</f>
        <v>2845655.6666666665</v>
      </c>
      <c r="E23" s="4">
        <f ca="1">Forecast!$S64</f>
        <v>644344.33333333349</v>
      </c>
      <c r="F23" s="96">
        <f t="shared" ca="1" si="1"/>
        <v>11290430.11494248</v>
      </c>
    </row>
    <row r="24" spans="1:12" x14ac:dyDescent="0.2">
      <c r="A24" s="86">
        <f t="shared" si="0"/>
        <v>31</v>
      </c>
      <c r="B24" s="88">
        <f t="shared" si="2"/>
        <v>37377</v>
      </c>
      <c r="C24" s="6">
        <f ca="1">Forecast!$R65</f>
        <v>3085900</v>
      </c>
      <c r="D24" s="6">
        <f ca="1">Forecast!$G65</f>
        <v>2845647.7419354841</v>
      </c>
      <c r="E24" s="6">
        <f ca="1">Forecast!$S65</f>
        <v>240252.25806451589</v>
      </c>
      <c r="F24" s="97">
        <f t="shared" ca="1" si="1"/>
        <v>18738250.114942472</v>
      </c>
    </row>
    <row r="25" spans="1:12" x14ac:dyDescent="0.2">
      <c r="A25" s="86">
        <f t="shared" si="0"/>
        <v>30</v>
      </c>
      <c r="B25" s="88">
        <f t="shared" si="2"/>
        <v>37408</v>
      </c>
      <c r="C25" s="6">
        <f ca="1">Forecast!$R66</f>
        <v>3540000</v>
      </c>
      <c r="D25" s="6">
        <f ca="1">Forecast!$G66</f>
        <v>3115837</v>
      </c>
      <c r="E25" s="6">
        <f ca="1">Forecast!$S66</f>
        <v>424163</v>
      </c>
      <c r="F25" s="97">
        <f t="shared" ca="1" si="1"/>
        <v>31463140.114942472</v>
      </c>
    </row>
    <row r="26" spans="1:12" x14ac:dyDescent="0.2">
      <c r="A26" s="86">
        <f t="shared" si="0"/>
        <v>31</v>
      </c>
      <c r="B26" s="88">
        <f t="shared" si="2"/>
        <v>37438</v>
      </c>
      <c r="C26" s="6">
        <f ca="1">Forecast!$R67</f>
        <v>3540000</v>
      </c>
      <c r="D26" s="6">
        <f ca="1">Forecast!$G67</f>
        <v>3350430.6451612907</v>
      </c>
      <c r="E26" s="6">
        <f ca="1">Forecast!$S67</f>
        <v>189569.35483870935</v>
      </c>
      <c r="F26" s="97">
        <f t="shared" ca="1" si="1"/>
        <v>37339790.114942461</v>
      </c>
    </row>
    <row r="27" spans="1:12" x14ac:dyDescent="0.2">
      <c r="A27" s="86">
        <f t="shared" si="0"/>
        <v>31</v>
      </c>
      <c r="B27" s="88">
        <f t="shared" si="2"/>
        <v>37469</v>
      </c>
      <c r="C27" s="6">
        <f ca="1">Forecast!$R68</f>
        <v>3540000</v>
      </c>
      <c r="D27" s="6">
        <f ca="1">Forecast!$G68</f>
        <v>3549646.1290322584</v>
      </c>
      <c r="E27" s="6">
        <f ca="1">Forecast!$S68</f>
        <v>-9646.12903225841</v>
      </c>
      <c r="F27" s="97">
        <f t="shared" ca="1" si="1"/>
        <v>37040760.114942454</v>
      </c>
    </row>
    <row r="28" spans="1:12" x14ac:dyDescent="0.2">
      <c r="A28" s="86">
        <f t="shared" si="0"/>
        <v>30</v>
      </c>
      <c r="B28" s="88">
        <f t="shared" si="2"/>
        <v>37500</v>
      </c>
      <c r="C28" s="6">
        <f ca="1">Forecast!$R69</f>
        <v>3540000</v>
      </c>
      <c r="D28" s="6">
        <f ca="1">Forecast!$G69</f>
        <v>3237416.6666666665</v>
      </c>
      <c r="E28" s="6">
        <f ca="1">Forecast!$S69</f>
        <v>302583.33333333349</v>
      </c>
      <c r="F28" s="97">
        <f t="shared" ca="1" si="1"/>
        <v>46118260.114942461</v>
      </c>
    </row>
    <row r="29" spans="1:12" ht="12" thickBot="1" x14ac:dyDescent="0.25">
      <c r="A29" s="86">
        <f t="shared" ref="A29:A46" si="5">B30-B29</f>
        <v>31</v>
      </c>
      <c r="B29" s="89">
        <f t="shared" si="2"/>
        <v>37530</v>
      </c>
      <c r="C29" s="98">
        <f ca="1">Forecast!$R70</f>
        <v>3036900</v>
      </c>
      <c r="D29" s="98">
        <f ca="1">Forecast!$G70</f>
        <v>3047950.6451612907</v>
      </c>
      <c r="E29" s="98">
        <f ca="1">Forecast!$S70</f>
        <v>-11050.645161290653</v>
      </c>
      <c r="F29" s="99">
        <f t="shared" ca="1" si="1"/>
        <v>45775690.114942454</v>
      </c>
    </row>
    <row r="30" spans="1:12" ht="12" thickBot="1" x14ac:dyDescent="0.25">
      <c r="A30" s="86">
        <f t="shared" si="5"/>
        <v>30</v>
      </c>
      <c r="B30" s="87">
        <f t="shared" si="2"/>
        <v>37561</v>
      </c>
      <c r="C30" s="4">
        <f ca="1">Forecast!$R71</f>
        <v>2686900</v>
      </c>
      <c r="D30" s="4">
        <f ca="1">Forecast!$G71</f>
        <v>3314270</v>
      </c>
      <c r="E30" s="4">
        <f ca="1">Forecast!$S71</f>
        <v>-627370</v>
      </c>
      <c r="F30" s="93">
        <f t="shared" ca="1" si="1"/>
        <v>26954590.114942454</v>
      </c>
    </row>
    <row r="31" spans="1:12" x14ac:dyDescent="0.2">
      <c r="A31" s="86">
        <f t="shared" si="5"/>
        <v>31</v>
      </c>
      <c r="B31" s="88">
        <f t="shared" si="2"/>
        <v>37591</v>
      </c>
      <c r="C31" s="6">
        <f ca="1">Forecast!$R72</f>
        <v>2686900</v>
      </c>
      <c r="D31" s="6">
        <f ca="1">Forecast!$G72</f>
        <v>3811197.1428571432</v>
      </c>
      <c r="E31" s="6">
        <f ca="1">Forecast!$S72</f>
        <v>-1124297.1428571432</v>
      </c>
      <c r="F31" s="97">
        <f t="shared" ca="1" si="1"/>
        <v>-7898621.3136289865</v>
      </c>
    </row>
    <row r="32" spans="1:12" x14ac:dyDescent="0.2">
      <c r="A32" s="86">
        <f t="shared" si="5"/>
        <v>31</v>
      </c>
      <c r="B32" s="88">
        <f t="shared" si="2"/>
        <v>37622</v>
      </c>
      <c r="C32" s="6">
        <f ca="1">Forecast!$R73</f>
        <v>2176900</v>
      </c>
      <c r="D32" s="6">
        <f ca="1">Forecast!$G73</f>
        <v>3778388.3870967743</v>
      </c>
      <c r="E32" s="6">
        <f ca="1">Forecast!$S73</f>
        <v>-1601488.3870967743</v>
      </c>
      <c r="F32" s="97">
        <f t="shared" ca="1" si="1"/>
        <v>-57544761.313628986</v>
      </c>
    </row>
    <row r="33" spans="1:6" x14ac:dyDescent="0.2">
      <c r="A33" s="86">
        <f t="shared" si="5"/>
        <v>28</v>
      </c>
      <c r="B33" s="88">
        <f t="shared" si="2"/>
        <v>37653</v>
      </c>
      <c r="C33" s="6">
        <f ca="1">Forecast!$R74</f>
        <v>2176900</v>
      </c>
      <c r="D33" s="6">
        <f ca="1">Forecast!$G74</f>
        <v>3478331.7241379311</v>
      </c>
      <c r="E33" s="6">
        <f ca="1">Forecast!$S74</f>
        <v>-1301431.7241379311</v>
      </c>
      <c r="F33" s="97">
        <f t="shared" ca="1" si="1"/>
        <v>-93984849.589491054</v>
      </c>
    </row>
    <row r="34" spans="1:6" ht="12" thickBot="1" x14ac:dyDescent="0.25">
      <c r="A34" s="86">
        <f t="shared" si="5"/>
        <v>31</v>
      </c>
      <c r="B34" s="89">
        <f t="shared" si="2"/>
        <v>37681</v>
      </c>
      <c r="C34" s="98">
        <f ca="1">Forecast!$R75</f>
        <v>3040000</v>
      </c>
      <c r="D34" s="98">
        <f ca="1">Forecast!$G75</f>
        <v>3010115.4838709678</v>
      </c>
      <c r="E34" s="98">
        <f ca="1">Forecast!$S75</f>
        <v>29884.516129032243</v>
      </c>
      <c r="F34" s="99">
        <f t="shared" ca="1" si="1"/>
        <v>-93058429.589491054</v>
      </c>
    </row>
    <row r="35" spans="1:6" x14ac:dyDescent="0.2">
      <c r="A35" s="86">
        <f t="shared" si="5"/>
        <v>30</v>
      </c>
      <c r="B35" s="87">
        <f t="shared" si="2"/>
        <v>37712</v>
      </c>
      <c r="C35" s="4">
        <f ca="1">Forecast!$R76</f>
        <v>3265000</v>
      </c>
      <c r="D35" s="4">
        <f ca="1">Forecast!$G76</f>
        <v>2984255.6666666665</v>
      </c>
      <c r="E35" s="4">
        <f ca="1">Forecast!$S76</f>
        <v>280744.33333333349</v>
      </c>
      <c r="F35" s="96">
        <f t="shared" ca="1" si="1"/>
        <v>-84636099.589491054</v>
      </c>
    </row>
    <row r="36" spans="1:6" x14ac:dyDescent="0.2">
      <c r="A36" s="86">
        <f t="shared" si="5"/>
        <v>31</v>
      </c>
      <c r="B36" s="88">
        <f t="shared" si="2"/>
        <v>37742</v>
      </c>
      <c r="C36" s="6">
        <f ca="1">Forecast!$R77</f>
        <v>2401900</v>
      </c>
      <c r="D36" s="6">
        <f ca="1">Forecast!$G77</f>
        <v>3249567.7419354841</v>
      </c>
      <c r="E36" s="6">
        <f ca="1">Forecast!$S77</f>
        <v>-847667.74193548411</v>
      </c>
      <c r="F36" s="97">
        <f t="shared" ca="1" si="1"/>
        <v>-110913799.58949107</v>
      </c>
    </row>
    <row r="37" spans="1:6" x14ac:dyDescent="0.2">
      <c r="A37" s="86">
        <f t="shared" si="5"/>
        <v>30</v>
      </c>
      <c r="B37" s="88">
        <f t="shared" si="2"/>
        <v>37773</v>
      </c>
      <c r="C37" s="6">
        <f ca="1">Forecast!$R78</f>
        <v>2401900</v>
      </c>
      <c r="D37" s="6">
        <f ca="1">Forecast!$G78</f>
        <v>3419757</v>
      </c>
      <c r="E37" s="6">
        <f ca="1">Forecast!$S78</f>
        <v>-1017857</v>
      </c>
      <c r="F37" s="97">
        <f t="shared" ca="1" si="1"/>
        <v>-141449509.58949107</v>
      </c>
    </row>
    <row r="38" spans="1:6" x14ac:dyDescent="0.2">
      <c r="A38" s="86">
        <f t="shared" si="5"/>
        <v>31</v>
      </c>
      <c r="B38" s="88">
        <f t="shared" si="2"/>
        <v>37803</v>
      </c>
      <c r="C38" s="6">
        <f ca="1">Forecast!$R79</f>
        <v>3265000</v>
      </c>
      <c r="D38" s="6">
        <f ca="1">Forecast!$G79</f>
        <v>3654350.6451612907</v>
      </c>
      <c r="E38" s="6">
        <f ca="1">Forecast!$S79</f>
        <v>-389350.64516129065</v>
      </c>
      <c r="F38" s="97">
        <f t="shared" ca="1" si="1"/>
        <v>-153519379.58949107</v>
      </c>
    </row>
    <row r="39" spans="1:6" x14ac:dyDescent="0.2">
      <c r="A39" s="86">
        <f t="shared" si="5"/>
        <v>31</v>
      </c>
      <c r="B39" s="88">
        <f t="shared" si="2"/>
        <v>37834</v>
      </c>
      <c r="C39" s="6">
        <f ca="1">Forecast!$R80</f>
        <v>3265000</v>
      </c>
      <c r="D39" s="6">
        <f ca="1">Forecast!$G80</f>
        <v>3853566.1290322584</v>
      </c>
      <c r="E39" s="6">
        <f ca="1">Forecast!$S80</f>
        <v>-588566.12903225841</v>
      </c>
      <c r="F39" s="97">
        <f t="shared" ca="1" si="1"/>
        <v>-171764929.58949107</v>
      </c>
    </row>
    <row r="40" spans="1:6" x14ac:dyDescent="0.2">
      <c r="A40" s="86">
        <f t="shared" si="5"/>
        <v>30</v>
      </c>
      <c r="B40" s="88">
        <f t="shared" si="2"/>
        <v>37865</v>
      </c>
      <c r="C40" s="6">
        <f ca="1">Forecast!$R81</f>
        <v>3265000</v>
      </c>
      <c r="D40" s="6">
        <f ca="1">Forecast!$G81</f>
        <v>3341336.6666666665</v>
      </c>
      <c r="E40" s="6">
        <f ca="1">Forecast!$S81</f>
        <v>-76336.666666666511</v>
      </c>
      <c r="F40" s="97">
        <f t="shared" ca="1" si="1"/>
        <v>-174055029.58949107</v>
      </c>
    </row>
    <row r="41" spans="1:6" ht="12" thickBot="1" x14ac:dyDescent="0.25">
      <c r="A41" s="86">
        <f t="shared" si="5"/>
        <v>31</v>
      </c>
      <c r="B41" s="89">
        <f>DATE(YEAR(B40),MONTH(B40)+1,1)</f>
        <v>37895</v>
      </c>
      <c r="C41" s="98">
        <f ca="1">Forecast!$R82</f>
        <v>2126500</v>
      </c>
      <c r="D41" s="98">
        <f ca="1">Forecast!$G82</f>
        <v>2951870.6451612907</v>
      </c>
      <c r="E41" s="98">
        <f ca="1">Forecast!$S82</f>
        <v>-825370.64516129065</v>
      </c>
      <c r="F41" s="99">
        <f t="shared" ca="1" si="1"/>
        <v>-199641519.58949107</v>
      </c>
    </row>
    <row r="42" spans="1:6" ht="12" thickBot="1" x14ac:dyDescent="0.25">
      <c r="A42" s="86">
        <f t="shared" si="5"/>
        <v>30</v>
      </c>
      <c r="B42" s="87">
        <f t="shared" si="2"/>
        <v>37926</v>
      </c>
      <c r="C42" s="4">
        <f ca="1">Forecast!$R83</f>
        <v>1901500</v>
      </c>
      <c r="D42" s="4">
        <f ca="1">Forecast!$G83</f>
        <v>3518190</v>
      </c>
      <c r="E42" s="4">
        <f ca="1">Forecast!$S83</f>
        <v>-1616690</v>
      </c>
      <c r="F42" s="93">
        <f t="shared" ca="1" si="1"/>
        <v>-248142219.58949107</v>
      </c>
    </row>
    <row r="43" spans="1:6" x14ac:dyDescent="0.2">
      <c r="A43" s="86">
        <f t="shared" si="5"/>
        <v>31</v>
      </c>
      <c r="B43" s="88">
        <f t="shared" si="2"/>
        <v>37956</v>
      </c>
      <c r="C43" s="6">
        <f ca="1">Forecast!$R84</f>
        <v>1901500</v>
      </c>
      <c r="D43" s="6">
        <f ca="1">Forecast!$G84</f>
        <v>4015117.1428571432</v>
      </c>
      <c r="E43" s="6">
        <f ca="1">Forecast!$S84</f>
        <v>-2113617.1428571432</v>
      </c>
      <c r="F43" s="97">
        <f t="shared" ca="1" si="1"/>
        <v>-313664351.01806253</v>
      </c>
    </row>
    <row r="44" spans="1:6" x14ac:dyDescent="0.2">
      <c r="A44" s="86">
        <f t="shared" si="5"/>
        <v>31</v>
      </c>
      <c r="B44" s="88">
        <f t="shared" si="2"/>
        <v>37987</v>
      </c>
      <c r="C44" s="6">
        <f ca="1">Forecast!$R85</f>
        <v>1766500</v>
      </c>
      <c r="D44" s="6">
        <f ca="1">Forecast!$G85</f>
        <v>3882308.3870967743</v>
      </c>
      <c r="E44" s="6">
        <f ca="1">Forecast!$S85</f>
        <v>-2115808.3870967743</v>
      </c>
      <c r="F44" s="97">
        <f t="shared" ca="1" si="1"/>
        <v>-379254411.01806253</v>
      </c>
    </row>
    <row r="45" spans="1:6" x14ac:dyDescent="0.2">
      <c r="A45" s="86">
        <f t="shared" si="5"/>
        <v>29</v>
      </c>
      <c r="B45" s="88">
        <f t="shared" si="2"/>
        <v>38018</v>
      </c>
      <c r="C45" s="6">
        <f ca="1">Forecast!$R86</f>
        <v>1766500</v>
      </c>
      <c r="D45" s="6">
        <f ca="1">Forecast!$G86</f>
        <v>3748251.7241379311</v>
      </c>
      <c r="E45" s="6">
        <f ca="1">Forecast!$S86</f>
        <v>-1981751.7241379311</v>
      </c>
      <c r="F45" s="97">
        <f t="shared" ca="1" si="1"/>
        <v>-436725211.01806253</v>
      </c>
    </row>
    <row r="46" spans="1:6" ht="12" thickBot="1" x14ac:dyDescent="0.25">
      <c r="A46" s="86">
        <f t="shared" si="5"/>
        <v>31</v>
      </c>
      <c r="B46" s="89">
        <f t="shared" si="2"/>
        <v>38047</v>
      </c>
      <c r="C46" s="98">
        <f ca="1">Forecast!$R87</f>
        <v>3040000</v>
      </c>
      <c r="D46" s="98">
        <f ca="1">Forecast!$G87</f>
        <v>2810115.4838709678</v>
      </c>
      <c r="E46" s="98">
        <f ca="1">Forecast!$S87</f>
        <v>229884.51612903224</v>
      </c>
      <c r="F46" s="99">
        <f t="shared" ca="1" si="1"/>
        <v>-429598791.01806253</v>
      </c>
    </row>
    <row r="47" spans="1:6" x14ac:dyDescent="0.2">
      <c r="B47" s="91">
        <f t="shared" si="2"/>
        <v>38078</v>
      </c>
    </row>
    <row r="48" spans="1:6" x14ac:dyDescent="0.2">
      <c r="B48" s="90"/>
    </row>
  </sheetData>
  <printOptions horizontalCentered="1" verticalCentered="1"/>
  <pageMargins left="0.3" right="0.25" top="0.53" bottom="0.53" header="0.5" footer="0.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36" workbookViewId="0">
      <selection activeCell="L51" sqref="L51"/>
    </sheetView>
  </sheetViews>
  <sheetFormatPr defaultRowHeight="11.25" x14ac:dyDescent="0.2"/>
  <cols>
    <col min="1" max="1" width="6.85546875" style="21" bestFit="1" customWidth="1"/>
    <col min="2" max="2" width="8.42578125" style="21" bestFit="1" customWidth="1"/>
    <col min="3" max="3" width="9" style="21" customWidth="1"/>
    <col min="4" max="4" width="15.5703125" style="22" bestFit="1" customWidth="1"/>
    <col min="5" max="5" width="12.28515625" style="21" customWidth="1"/>
    <col min="6" max="6" width="11.28515625" style="23" customWidth="1"/>
    <col min="7" max="7" width="9.140625" style="23"/>
    <col min="8" max="8" width="11.28515625" style="23" customWidth="1"/>
    <col min="9" max="9" width="10.42578125" style="21" customWidth="1"/>
    <col min="10" max="10" width="11.42578125" style="21" bestFit="1" customWidth="1"/>
    <col min="11" max="11" width="11.5703125" style="21" bestFit="1" customWidth="1"/>
    <col min="12" max="16384" width="9.140625" style="21"/>
  </cols>
  <sheetData>
    <row r="1" spans="1:17" ht="12" thickBot="1" x14ac:dyDescent="0.25">
      <c r="H1" s="376" t="s">
        <v>15</v>
      </c>
      <c r="I1" s="376"/>
      <c r="J1" s="100">
        <v>16</v>
      </c>
    </row>
    <row r="2" spans="1:17" ht="12" thickBot="1" x14ac:dyDescent="0.25">
      <c r="G2" s="24">
        <v>7500</v>
      </c>
      <c r="H2" s="373" t="s">
        <v>16</v>
      </c>
      <c r="I2" s="374"/>
      <c r="J2" s="375"/>
    </row>
    <row r="3" spans="1:17" s="22" customFormat="1" ht="12" thickBot="1" x14ac:dyDescent="0.25">
      <c r="B3" s="25" t="s">
        <v>17</v>
      </c>
      <c r="C3" s="25" t="s">
        <v>122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191</v>
      </c>
      <c r="O3" s="303">
        <f>+I3</f>
        <v>0.6</v>
      </c>
      <c r="P3" s="152"/>
      <c r="Q3" s="152"/>
    </row>
    <row r="4" spans="1:17" ht="12" thickBot="1" x14ac:dyDescent="0.25">
      <c r="B4" s="21" t="s">
        <v>22</v>
      </c>
      <c r="C4" s="138" t="s">
        <v>85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380" t="s">
        <v>24</v>
      </c>
      <c r="L4" s="34"/>
      <c r="M4" s="314" t="s">
        <v>80</v>
      </c>
      <c r="N4" s="314" t="s">
        <v>124</v>
      </c>
      <c r="O4" s="305" t="s">
        <v>85</v>
      </c>
      <c r="P4" s="314" t="s">
        <v>123</v>
      </c>
      <c r="Q4" s="304" t="s">
        <v>129</v>
      </c>
    </row>
    <row r="5" spans="1:17" x14ac:dyDescent="0.2">
      <c r="B5" s="21" t="s">
        <v>22</v>
      </c>
      <c r="C5" s="138" t="s">
        <v>85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381"/>
      <c r="L5" s="115" t="s">
        <v>192</v>
      </c>
      <c r="M5" s="32">
        <v>0</v>
      </c>
      <c r="N5" s="16">
        <v>0</v>
      </c>
      <c r="O5" s="4">
        <v>0</v>
      </c>
      <c r="P5" s="16">
        <v>0</v>
      </c>
      <c r="Q5" s="261">
        <v>0</v>
      </c>
    </row>
    <row r="6" spans="1:17" ht="12" thickBot="1" x14ac:dyDescent="0.25">
      <c r="A6" s="21" t="s">
        <v>132</v>
      </c>
      <c r="B6" s="21" t="s">
        <v>26</v>
      </c>
      <c r="C6" s="138" t="s">
        <v>124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381"/>
      <c r="L6" s="40" t="s">
        <v>193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8">
        <f>+I29+I31</f>
        <v>27720</v>
      </c>
    </row>
    <row r="7" spans="1:17" ht="12" thickBot="1" x14ac:dyDescent="0.25">
      <c r="C7" s="138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381"/>
      <c r="L7" s="40" t="s">
        <v>198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8">
        <v>0</v>
      </c>
    </row>
    <row r="8" spans="1:17" ht="12" thickBot="1" x14ac:dyDescent="0.25">
      <c r="B8" s="21" t="s">
        <v>22</v>
      </c>
      <c r="C8" s="138" t="s">
        <v>85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381"/>
      <c r="L8" s="40" t="s">
        <v>199</v>
      </c>
      <c r="M8" s="309">
        <v>0</v>
      </c>
      <c r="N8" s="315">
        <v>0</v>
      </c>
      <c r="O8" s="98">
        <v>0</v>
      </c>
      <c r="P8" s="315">
        <f>+I49</f>
        <v>36000</v>
      </c>
      <c r="Q8" s="313">
        <v>0</v>
      </c>
    </row>
    <row r="9" spans="1:17" ht="12" thickBot="1" x14ac:dyDescent="0.25">
      <c r="B9" s="21" t="s">
        <v>25</v>
      </c>
      <c r="C9" s="138" t="s">
        <v>127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381"/>
      <c r="L9" s="307" t="s">
        <v>208</v>
      </c>
      <c r="M9" s="310">
        <f>SUM(M5:M8)</f>
        <v>0</v>
      </c>
      <c r="N9" s="308">
        <f>SUM(N5:N8)</f>
        <v>75456</v>
      </c>
      <c r="O9" s="311">
        <f>SUM(O5:O8)</f>
        <v>72000</v>
      </c>
      <c r="P9" s="308">
        <f>SUM(P5:P8)</f>
        <v>158040</v>
      </c>
      <c r="Q9" s="312">
        <f>SUM(Q5:Q8)</f>
        <v>27720</v>
      </c>
    </row>
    <row r="10" spans="1:17" ht="12" thickBot="1" x14ac:dyDescent="0.25">
      <c r="C10" s="138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382"/>
      <c r="L10" s="40" t="s">
        <v>194</v>
      </c>
      <c r="M10" s="32">
        <v>0</v>
      </c>
      <c r="N10" s="16">
        <v>0</v>
      </c>
      <c r="O10" s="4">
        <v>0</v>
      </c>
      <c r="P10" s="16">
        <v>0</v>
      </c>
      <c r="Q10" s="261">
        <v>0</v>
      </c>
    </row>
    <row r="11" spans="1:17" ht="12" thickBot="1" x14ac:dyDescent="0.25">
      <c r="C11" s="138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195</v>
      </c>
      <c r="M11" s="38">
        <v>0</v>
      </c>
      <c r="N11" s="7">
        <v>0</v>
      </c>
      <c r="O11" s="6">
        <v>0</v>
      </c>
      <c r="P11" s="7">
        <f>+I52</f>
        <v>18000</v>
      </c>
      <c r="Q11" s="118">
        <f>+I33</f>
        <v>10800</v>
      </c>
    </row>
    <row r="12" spans="1:17" x14ac:dyDescent="0.2">
      <c r="B12" s="21" t="s">
        <v>26</v>
      </c>
      <c r="C12" s="138" t="s">
        <v>80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377" t="s">
        <v>190</v>
      </c>
      <c r="L12" s="40" t="s">
        <v>196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8">
        <v>0</v>
      </c>
    </row>
    <row r="13" spans="1:17" ht="12" thickBot="1" x14ac:dyDescent="0.25">
      <c r="B13" s="21" t="s">
        <v>22</v>
      </c>
      <c r="C13" s="138" t="s">
        <v>85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378"/>
      <c r="L13" s="40" t="s">
        <v>197</v>
      </c>
      <c r="M13" s="309">
        <f>+I14</f>
        <v>36720</v>
      </c>
      <c r="N13" s="315">
        <v>0</v>
      </c>
      <c r="O13" s="98">
        <v>0</v>
      </c>
      <c r="P13" s="315">
        <f>+I53</f>
        <v>144000</v>
      </c>
      <c r="Q13" s="313">
        <v>0</v>
      </c>
    </row>
    <row r="14" spans="1:17" ht="12" thickBot="1" x14ac:dyDescent="0.25">
      <c r="B14" s="21" t="s">
        <v>25</v>
      </c>
      <c r="C14" s="138" t="s">
        <v>80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378"/>
      <c r="L14" s="307" t="s">
        <v>209</v>
      </c>
      <c r="M14" s="310">
        <f>SUM(M10:M13)</f>
        <v>72720</v>
      </c>
      <c r="N14" s="308">
        <f>SUM(N10:N13)</f>
        <v>0</v>
      </c>
      <c r="O14" s="311">
        <f>SUM(O10:O13)</f>
        <v>141840</v>
      </c>
      <c r="P14" s="308">
        <f>SUM(P10:P13)</f>
        <v>201600</v>
      </c>
      <c r="Q14" s="312">
        <f>SUM(Q10:Q13)</f>
        <v>10800</v>
      </c>
    </row>
    <row r="15" spans="1:17" ht="12" thickBot="1" x14ac:dyDescent="0.25">
      <c r="C15" s="138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378"/>
      <c r="L15" s="40" t="s">
        <v>200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61">
        <f>+I35</f>
        <v>33120</v>
      </c>
    </row>
    <row r="16" spans="1:17" x14ac:dyDescent="0.2">
      <c r="A16" s="21" t="s">
        <v>132</v>
      </c>
      <c r="B16" s="21" t="s">
        <v>26</v>
      </c>
      <c r="C16" s="138" t="s">
        <v>124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378"/>
      <c r="L16" s="40" t="s">
        <v>201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8">
        <f>+I58</f>
        <v>36000</v>
      </c>
    </row>
    <row r="17" spans="1:17" x14ac:dyDescent="0.2">
      <c r="B17" s="21" t="s">
        <v>25</v>
      </c>
      <c r="C17" s="138" t="s">
        <v>130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378"/>
      <c r="L17" s="40" t="s">
        <v>202</v>
      </c>
      <c r="M17" s="38">
        <v>0</v>
      </c>
      <c r="N17" s="7">
        <v>0</v>
      </c>
      <c r="O17" s="6">
        <f>+I22</f>
        <v>38160</v>
      </c>
      <c r="P17" s="7">
        <v>0</v>
      </c>
      <c r="Q17" s="118">
        <v>0</v>
      </c>
    </row>
    <row r="18" spans="1:17" ht="12" thickBot="1" x14ac:dyDescent="0.25">
      <c r="A18" s="21" t="s">
        <v>132</v>
      </c>
      <c r="B18" s="21" t="s">
        <v>25</v>
      </c>
      <c r="C18" s="138" t="s">
        <v>131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378"/>
      <c r="L18" s="40" t="s">
        <v>203</v>
      </c>
      <c r="M18" s="309">
        <v>0</v>
      </c>
      <c r="N18" s="315">
        <v>0</v>
      </c>
      <c r="O18" s="98">
        <v>0</v>
      </c>
      <c r="P18" s="315">
        <f>+I57</f>
        <v>54000</v>
      </c>
      <c r="Q18" s="313">
        <v>0</v>
      </c>
    </row>
    <row r="19" spans="1:17" ht="12" thickBot="1" x14ac:dyDescent="0.25">
      <c r="B19" s="21" t="s">
        <v>22</v>
      </c>
      <c r="C19" s="138" t="s">
        <v>85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378"/>
      <c r="L19" s="307" t="s">
        <v>210</v>
      </c>
      <c r="M19" s="310">
        <f>SUM(M15:M18)</f>
        <v>142272</v>
      </c>
      <c r="N19" s="308">
        <f>SUM(N15:N18)</f>
        <v>54000</v>
      </c>
      <c r="O19" s="311">
        <f>SUM(O15:O18)</f>
        <v>112320</v>
      </c>
      <c r="P19" s="308">
        <f>SUM(P15:P18)</f>
        <v>299520</v>
      </c>
      <c r="Q19" s="312">
        <f>SUM(Q15:Q18)</f>
        <v>69120</v>
      </c>
    </row>
    <row r="20" spans="1:17" x14ac:dyDescent="0.2">
      <c r="B20" s="21" t="s">
        <v>25</v>
      </c>
      <c r="C20" s="138" t="s">
        <v>80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378"/>
      <c r="L20" s="40" t="s">
        <v>204</v>
      </c>
      <c r="M20" s="32">
        <f>+I24</f>
        <v>39600</v>
      </c>
      <c r="N20" s="16">
        <v>0</v>
      </c>
      <c r="O20" s="4">
        <v>0</v>
      </c>
      <c r="P20" s="16">
        <v>0</v>
      </c>
      <c r="Q20" s="261">
        <v>0</v>
      </c>
    </row>
    <row r="21" spans="1:17" x14ac:dyDescent="0.2">
      <c r="B21" s="21" t="s">
        <v>22</v>
      </c>
      <c r="C21" s="138" t="s">
        <v>85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378"/>
      <c r="L21" s="40" t="s">
        <v>205</v>
      </c>
      <c r="M21" s="38">
        <v>0</v>
      </c>
      <c r="N21" s="7">
        <f>+I25</f>
        <v>72000</v>
      </c>
      <c r="O21" s="6">
        <v>0</v>
      </c>
      <c r="P21" s="7">
        <v>0</v>
      </c>
      <c r="Q21" s="118">
        <v>0</v>
      </c>
    </row>
    <row r="22" spans="1:17" ht="12" thickBot="1" x14ac:dyDescent="0.25">
      <c r="B22" s="21" t="s">
        <v>22</v>
      </c>
      <c r="C22" s="138" t="s">
        <v>85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378"/>
      <c r="L22" s="40" t="s">
        <v>206</v>
      </c>
      <c r="M22" s="38">
        <v>0</v>
      </c>
      <c r="N22" s="7">
        <v>0</v>
      </c>
      <c r="O22" s="6">
        <v>0</v>
      </c>
      <c r="P22" s="7">
        <v>0</v>
      </c>
      <c r="Q22" s="118">
        <v>0</v>
      </c>
    </row>
    <row r="23" spans="1:17" ht="12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378"/>
      <c r="L23" s="306" t="s">
        <v>207</v>
      </c>
      <c r="M23" s="309">
        <v>0</v>
      </c>
      <c r="N23" s="315">
        <v>0</v>
      </c>
      <c r="O23" s="98">
        <v>0</v>
      </c>
      <c r="P23" s="315">
        <v>0</v>
      </c>
      <c r="Q23" s="313">
        <v>0</v>
      </c>
    </row>
    <row r="24" spans="1:17" ht="12" thickBot="1" x14ac:dyDescent="0.25">
      <c r="B24" s="21" t="s">
        <v>25</v>
      </c>
      <c r="C24" s="138" t="s">
        <v>80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378"/>
      <c r="L24" s="176" t="s">
        <v>211</v>
      </c>
      <c r="M24" s="310">
        <f>SUM(M20:M23)</f>
        <v>39600</v>
      </c>
      <c r="N24" s="308">
        <f>SUM(N20:N23)</f>
        <v>72000</v>
      </c>
      <c r="O24" s="311">
        <f>SUM(O20:O23)</f>
        <v>0</v>
      </c>
      <c r="P24" s="308">
        <f>SUM(P20:P23)</f>
        <v>0</v>
      </c>
      <c r="Q24" s="312">
        <f>SUM(Q20:Q23)</f>
        <v>0</v>
      </c>
    </row>
    <row r="25" spans="1:17" ht="12" thickBot="1" x14ac:dyDescent="0.25">
      <c r="A25" s="21" t="s">
        <v>133</v>
      </c>
      <c r="B25" s="21" t="s">
        <v>26</v>
      </c>
      <c r="C25" s="136" t="s">
        <v>124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379"/>
      <c r="L25" s="302"/>
    </row>
    <row r="26" spans="1:17" ht="12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302"/>
    </row>
    <row r="27" spans="1:17" ht="12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125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2" thickBot="1" x14ac:dyDescent="0.25">
      <c r="B29" s="22"/>
      <c r="C29" s="21" t="s">
        <v>125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2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2" thickBot="1" x14ac:dyDescent="0.25">
      <c r="C31" s="21" t="s">
        <v>125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2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2" thickBot="1" x14ac:dyDescent="0.25">
      <c r="C33" s="21" t="s">
        <v>125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2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2" thickBot="1" x14ac:dyDescent="0.25">
      <c r="C35" s="21" t="s">
        <v>125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2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125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125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2" thickBot="1" x14ac:dyDescent="0.25">
      <c r="C39" s="21" t="s">
        <v>125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2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2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2" thickBot="1" x14ac:dyDescent="0.25">
      <c r="B43" s="21" t="s">
        <v>58</v>
      </c>
      <c r="C43" s="21" t="s">
        <v>126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2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127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123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123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123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2" thickBot="1" x14ac:dyDescent="0.25">
      <c r="B49" s="21" t="s">
        <v>60</v>
      </c>
      <c r="C49" s="21" t="s">
        <v>123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2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123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134</v>
      </c>
      <c r="B52" s="21" t="s">
        <v>67</v>
      </c>
      <c r="C52" s="21" t="s">
        <v>128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2" thickBot="1" x14ac:dyDescent="0.25">
      <c r="B53" s="21" t="s">
        <v>60</v>
      </c>
      <c r="C53" s="21" t="s">
        <v>123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2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123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123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123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6" t="s">
        <v>129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132</v>
      </c>
      <c r="B59" s="21" t="s">
        <v>67</v>
      </c>
      <c r="C59" s="21" t="s">
        <v>128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2" thickBot="1" x14ac:dyDescent="0.25">
      <c r="B60" s="21" t="s">
        <v>67</v>
      </c>
      <c r="C60" s="21" t="s">
        <v>128</v>
      </c>
      <c r="D60" s="40" t="s">
        <v>216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2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2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workbookViewId="0">
      <selection activeCell="B4" sqref="B4"/>
    </sheetView>
  </sheetViews>
  <sheetFormatPr defaultRowHeight="11.25" x14ac:dyDescent="0.2"/>
  <cols>
    <col min="1" max="2" width="9.140625" style="101"/>
    <col min="3" max="12" width="9.140625" style="21"/>
    <col min="13" max="13" width="19" style="21" bestFit="1" customWidth="1"/>
    <col min="14" max="14" width="9.140625" style="101"/>
    <col min="15" max="15" width="9" style="146" customWidth="1"/>
    <col min="16" max="16" width="8.42578125" style="147" customWidth="1"/>
    <col min="17" max="17" width="6.85546875" style="146" customWidth="1"/>
    <col min="18" max="18" width="8.42578125" style="147" customWidth="1"/>
    <col min="19" max="19" width="8.5703125" style="146" bestFit="1" customWidth="1"/>
    <col min="20" max="20" width="8.42578125" style="147" customWidth="1"/>
    <col min="21" max="23" width="9.140625" style="21"/>
    <col min="24" max="24" width="10" style="21" bestFit="1" customWidth="1"/>
    <col min="25" max="25" width="9.140625" style="21"/>
    <col min="26" max="26" width="11.7109375" style="21" customWidth="1"/>
    <col min="27" max="27" width="11.5703125" style="21" customWidth="1"/>
    <col min="28" max="28" width="11.140625" style="21" customWidth="1"/>
    <col min="29" max="29" width="11.42578125" style="21" customWidth="1"/>
    <col min="30" max="30" width="12.85546875" style="21" bestFit="1" customWidth="1"/>
    <col min="31" max="31" width="9.140625" style="21"/>
    <col min="32" max="33" width="11.140625" style="21" customWidth="1"/>
    <col min="34" max="34" width="9.140625" style="21"/>
    <col min="35" max="35" width="12.5703125" style="21" customWidth="1"/>
    <col min="36" max="36" width="10.5703125" style="21" customWidth="1"/>
    <col min="37" max="37" width="9.140625" style="21"/>
    <col min="38" max="38" width="10" style="21" customWidth="1"/>
    <col min="39" max="39" width="9.85546875" style="21" customWidth="1"/>
    <col min="40" max="40" width="11.5703125" style="21" customWidth="1"/>
    <col min="41" max="16384" width="9.140625" style="21"/>
  </cols>
  <sheetData>
    <row r="1" spans="1:40" ht="12" thickBot="1" x14ac:dyDescent="0.25">
      <c r="A1" s="103">
        <f ca="1">TODAY()</f>
        <v>36881</v>
      </c>
      <c r="B1" s="103"/>
      <c r="I1" s="21" t="s">
        <v>121</v>
      </c>
      <c r="M1" s="135">
        <f>'Gas Demand Outlook'!$G$2/1000</f>
        <v>7.5</v>
      </c>
      <c r="N1" s="103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2" thickBot="1" x14ac:dyDescent="0.25">
      <c r="A2" s="102" t="s">
        <v>84</v>
      </c>
      <c r="B2" s="102" t="s">
        <v>119</v>
      </c>
      <c r="C2" s="25" t="s">
        <v>80</v>
      </c>
      <c r="D2" s="25" t="s">
        <v>48</v>
      </c>
      <c r="E2" s="25" t="s">
        <v>81</v>
      </c>
      <c r="F2" s="25" t="s">
        <v>82</v>
      </c>
      <c r="G2" s="25" t="s">
        <v>83</v>
      </c>
      <c r="H2" s="25" t="s">
        <v>85</v>
      </c>
      <c r="I2" s="25" t="s">
        <v>156</v>
      </c>
      <c r="J2" s="25" t="s">
        <v>213</v>
      </c>
      <c r="K2" s="25" t="s">
        <v>214</v>
      </c>
      <c r="L2" s="25" t="s">
        <v>215</v>
      </c>
      <c r="M2" s="25" t="s">
        <v>120</v>
      </c>
      <c r="N2" s="102" t="s">
        <v>84</v>
      </c>
      <c r="O2" s="225" t="s">
        <v>157</v>
      </c>
      <c r="P2" s="226" t="s">
        <v>158</v>
      </c>
      <c r="Q2" s="227" t="s">
        <v>159</v>
      </c>
      <c r="R2" s="228" t="s">
        <v>160</v>
      </c>
      <c r="S2" s="229" t="s">
        <v>161</v>
      </c>
      <c r="T2" s="230" t="s">
        <v>162</v>
      </c>
      <c r="Y2" s="112">
        <f t="shared" ref="Y2:AD2" si="0">Z3-Y3</f>
        <v>30</v>
      </c>
      <c r="Z2" s="112">
        <f t="shared" si="0"/>
        <v>31</v>
      </c>
      <c r="AA2" s="112">
        <f t="shared" si="0"/>
        <v>30</v>
      </c>
      <c r="AB2" s="112">
        <f t="shared" si="0"/>
        <v>31</v>
      </c>
      <c r="AC2" s="112">
        <f t="shared" si="0"/>
        <v>31</v>
      </c>
      <c r="AD2" s="112">
        <f t="shared" si="0"/>
        <v>30</v>
      </c>
      <c r="AE2" s="112">
        <v>31</v>
      </c>
      <c r="AI2" s="112">
        <f>AJ3-AI3</f>
        <v>30</v>
      </c>
      <c r="AJ2" s="112">
        <f>AK3-AJ3</f>
        <v>31</v>
      </c>
      <c r="AK2" s="112">
        <f>AL3-AK3</f>
        <v>31</v>
      </c>
      <c r="AL2" s="112">
        <f>AM3-AL3</f>
        <v>28</v>
      </c>
      <c r="AM2" s="112">
        <v>31</v>
      </c>
    </row>
    <row r="3" spans="1:40" ht="12" thickBot="1" x14ac:dyDescent="0.25">
      <c r="A3" s="101">
        <f ca="1">DATE(YEAR($A$1),MONTH($A$1)+1,1)</f>
        <v>36892</v>
      </c>
      <c r="B3" s="104">
        <f ca="1">VLOOKUP($A3,[2]CurveFetch!$D$8:$R$1000,2,0)</f>
        <v>9.3260000000000005</v>
      </c>
      <c r="C3" s="104">
        <f ca="1">VLOOKUP($A3,[2]CurveFetch!$D$8:$R$1000,7,0)</f>
        <v>4.5</v>
      </c>
      <c r="D3" s="104">
        <f ca="1">VLOOKUP($A3,[2]CurveFetch!$D$8:$R$1000,5,0)</f>
        <v>-0.52</v>
      </c>
      <c r="E3" s="104">
        <f ca="1">VLOOKUP($A3,[2]CurveFetch!$D$8:$R$1000,4,0)</f>
        <v>0.12</v>
      </c>
      <c r="F3" s="104">
        <f ca="1">VLOOKUP($A3,[2]CurveFetch!$D$8:$R$1000,15,0)</f>
        <v>0.08</v>
      </c>
      <c r="G3" s="104">
        <f ca="1">VLOOKUP($A3,[2]CurveFetch!$D$8:$R$1000,3,0)</f>
        <v>-0.435</v>
      </c>
      <c r="H3" s="104">
        <f ca="1">VLOOKUP($A3,[2]CurveFetch!$D$8:$R$1000,9,0)</f>
        <v>4.9000000000000004</v>
      </c>
      <c r="I3" s="104">
        <f ca="1">VLOOKUP($A3,[2]CurveFetch!$D$8:$R$1000,11,0)</f>
        <v>6.7685007763511995E-2</v>
      </c>
      <c r="J3" s="104">
        <f ca="1">VLOOKUP($A3,[2]CurveFetch!$D$8:$R$1000,8,0)</f>
        <v>4.3499999999999996</v>
      </c>
      <c r="K3" s="104">
        <f ca="1">C3-J3</f>
        <v>0.15000000000000036</v>
      </c>
      <c r="L3" s="104">
        <f ca="1">C3-F3</f>
        <v>4.42</v>
      </c>
      <c r="M3" s="104">
        <f ca="1">($B3+$C3)*$M$1</f>
        <v>103.69500000000001</v>
      </c>
      <c r="N3" s="101">
        <f ca="1">DATE(YEAR($A$1),MONTH($A$1)+1,1)</f>
        <v>36892</v>
      </c>
      <c r="O3" s="144">
        <v>116</v>
      </c>
      <c r="P3" s="145">
        <v>52.066666666666663</v>
      </c>
      <c r="Q3" s="144">
        <v>119</v>
      </c>
      <c r="R3" s="145">
        <v>58.9</v>
      </c>
      <c r="S3" s="144">
        <v>139</v>
      </c>
      <c r="T3" s="145">
        <v>38.583333333333329</v>
      </c>
      <c r="U3" s="104"/>
      <c r="V3" s="104"/>
      <c r="Y3" s="102">
        <v>36982</v>
      </c>
      <c r="Z3" s="102">
        <v>37012</v>
      </c>
      <c r="AA3" s="102">
        <v>37043</v>
      </c>
      <c r="AB3" s="102">
        <v>37073</v>
      </c>
      <c r="AC3" s="102">
        <v>37104</v>
      </c>
      <c r="AD3" s="102">
        <v>37135</v>
      </c>
      <c r="AE3" s="102">
        <v>37165</v>
      </c>
      <c r="AF3" s="25" t="s">
        <v>86</v>
      </c>
      <c r="AG3" s="25"/>
      <c r="AI3" s="102">
        <v>37196</v>
      </c>
      <c r="AJ3" s="102">
        <v>37226</v>
      </c>
      <c r="AK3" s="102">
        <v>37257</v>
      </c>
      <c r="AL3" s="102">
        <v>37288</v>
      </c>
      <c r="AM3" s="102">
        <v>37316</v>
      </c>
      <c r="AN3" s="25" t="s">
        <v>94</v>
      </c>
    </row>
    <row r="4" spans="1:40" x14ac:dyDescent="0.2">
      <c r="A4" s="101">
        <f ca="1">DATE(YEAR(A3),MONTH(A3)+1,1)</f>
        <v>36923</v>
      </c>
      <c r="B4" s="104">
        <f ca="1">VLOOKUP($A4,[2]CurveFetch!$D$8:$R$1000,2,0)</f>
        <v>8.9459999999999997</v>
      </c>
      <c r="C4" s="104">
        <f ca="1">VLOOKUP($A4,[2]CurveFetch!$D$8:$R$1000,7,0)</f>
        <v>2.2000000000000002</v>
      </c>
      <c r="D4" s="104">
        <f ca="1">VLOOKUP($A4,[2]CurveFetch!$D$8:$R$1000,5,0)</f>
        <v>-0.45</v>
      </c>
      <c r="E4" s="104">
        <f ca="1">VLOOKUP($A4,[2]CurveFetch!$D$8:$R$1000,4,0)</f>
        <v>7.0000000000000007E-2</v>
      </c>
      <c r="F4" s="104">
        <f ca="1">VLOOKUP($A4,[2]CurveFetch!$D$8:$R$1000,15,0)</f>
        <v>0.05</v>
      </c>
      <c r="G4" s="104">
        <f ca="1">VLOOKUP($A4,[2]CurveFetch!$D$8:$R$1000,3,0)</f>
        <v>-0.39500000000000002</v>
      </c>
      <c r="H4" s="104">
        <f ca="1">VLOOKUP($A4,[2]CurveFetch!$D$8:$R$1000,9,0)</f>
        <v>2.6</v>
      </c>
      <c r="I4" s="104">
        <f ca="1">VLOOKUP($A4,[2]CurveFetch!$D$8:$R$1000,11,0)</f>
        <v>6.8149714570411996E-2</v>
      </c>
      <c r="J4" s="104">
        <f ca="1">VLOOKUP($A4,[2]CurveFetch!$D$8:$R$1000,8,0)</f>
        <v>1.95</v>
      </c>
      <c r="K4" s="104">
        <f t="shared" ref="K4:K67" ca="1" si="1">C4-J4</f>
        <v>0.25000000000000022</v>
      </c>
      <c r="L4" s="104">
        <f t="shared" ref="L4:L67" ca="1" si="2">C4-F4</f>
        <v>2.1500000000000004</v>
      </c>
      <c r="M4" s="104">
        <f t="shared" ref="M4:M68" ca="1" si="3">($B4+$C4)*$M$1</f>
        <v>83.594999999999999</v>
      </c>
      <c r="N4" s="101">
        <f ca="1">DATE(YEAR(N3),MONTH(N3)+1,1)</f>
        <v>36923</v>
      </c>
      <c r="O4" s="144">
        <v>75</v>
      </c>
      <c r="P4" s="145">
        <v>48.193548387096776</v>
      </c>
      <c r="Q4" s="144">
        <v>83.5</v>
      </c>
      <c r="R4" s="145">
        <v>59.838709677419345</v>
      </c>
      <c r="S4" s="144">
        <v>81.5</v>
      </c>
      <c r="T4" s="145">
        <v>37.153225806451609</v>
      </c>
      <c r="U4" s="104"/>
      <c r="V4" s="104"/>
      <c r="X4" s="22" t="s">
        <v>80</v>
      </c>
      <c r="Y4" s="105">
        <f t="shared" ref="Y4:AE4" ca="1" si="4">VLOOKUP(Y$3,$A$2:$H$600,2)</f>
        <v>5.835</v>
      </c>
      <c r="Z4" s="105">
        <f t="shared" ca="1" si="4"/>
        <v>5.2149999999999999</v>
      </c>
      <c r="AA4" s="105">
        <f t="shared" ca="1" si="4"/>
        <v>5.1849999999999996</v>
      </c>
      <c r="AB4" s="105">
        <f t="shared" ca="1" si="4"/>
        <v>5.17</v>
      </c>
      <c r="AC4" s="105">
        <f t="shared" ca="1" si="4"/>
        <v>5.15</v>
      </c>
      <c r="AD4" s="105">
        <f t="shared" ca="1" si="4"/>
        <v>5.12</v>
      </c>
      <c r="AE4" s="105">
        <f t="shared" ca="1" si="4"/>
        <v>5.1050000000000004</v>
      </c>
      <c r="AF4" s="107">
        <f t="shared" ref="AF4:AF9" ca="1" si="5">AVERAGE(Y4:AE4)</f>
        <v>5.2542857142857144</v>
      </c>
      <c r="AG4" s="106"/>
      <c r="AH4" s="22" t="s">
        <v>80</v>
      </c>
      <c r="AI4" s="105">
        <f ca="1">VLOOKUP(AI$3,$A$2:$H$600,2)</f>
        <v>5.1849999999999996</v>
      </c>
      <c r="AJ4" s="105">
        <f ca="1">VLOOKUP(AJ$3,$A$2:$H$600,2)</f>
        <v>5.2649999999999997</v>
      </c>
      <c r="AK4" s="105">
        <f ca="1">VLOOKUP(AK$3,$A$2:$H$600,2)</f>
        <v>5.2549999999999999</v>
      </c>
      <c r="AL4" s="105">
        <f ca="1">VLOOKUP(AL$3,$A$2:$H$600,2)</f>
        <v>5</v>
      </c>
      <c r="AM4" s="105">
        <f ca="1">VLOOKUP(AM$3,$A$2:$H$600,2)</f>
        <v>4.6849999999999996</v>
      </c>
      <c r="AN4" s="107">
        <f t="shared" ref="AN4:AN9" ca="1" si="6">AVERAGE(AI4:AM4)</f>
        <v>5.0779999999999994</v>
      </c>
    </row>
    <row r="5" spans="1:40" x14ac:dyDescent="0.2">
      <c r="A5" s="101">
        <f t="shared" ref="A5:A68" ca="1" si="7">DATE(YEAR(A4),MONTH(A4)+1,1)</f>
        <v>36951</v>
      </c>
      <c r="B5" s="104">
        <f ca="1">VLOOKUP($A5,[2]CurveFetch!$D$8:$R$1000,2,0)</f>
        <v>7.9960000000000004</v>
      </c>
      <c r="C5" s="104">
        <f ca="1">VLOOKUP($A5,[2]CurveFetch!$D$8:$R$1000,7,0)</f>
        <v>1.8</v>
      </c>
      <c r="D5" s="104">
        <f ca="1">VLOOKUP($A5,[2]CurveFetch!$D$8:$R$1000,5,0)</f>
        <v>-0.48</v>
      </c>
      <c r="E5" s="104">
        <f ca="1">VLOOKUP($A5,[2]CurveFetch!$D$8:$R$1000,4,0)</f>
        <v>0.05</v>
      </c>
      <c r="F5" s="104">
        <f ca="1">VLOOKUP($A5,[2]CurveFetch!$D$8:$R$1000,15,0)</f>
        <v>0.03</v>
      </c>
      <c r="G5" s="104">
        <f ca="1">VLOOKUP($A5,[2]CurveFetch!$D$8:$R$1000,3,0)</f>
        <v>-0.4</v>
      </c>
      <c r="H5" s="104">
        <f ca="1">VLOOKUP($A5,[2]CurveFetch!$D$8:$R$1000,9,0)</f>
        <v>2.2000000000000002</v>
      </c>
      <c r="I5" s="104">
        <f ca="1">VLOOKUP($A5,[2]CurveFetch!$D$8:$R$1000,11,0)</f>
        <v>6.7233287991182999E-2</v>
      </c>
      <c r="J5" s="104">
        <f ca="1">VLOOKUP($A5,[2]CurveFetch!$D$8:$R$1000,8,0)</f>
        <v>1.45</v>
      </c>
      <c r="K5" s="104">
        <f t="shared" ca="1" si="1"/>
        <v>0.35000000000000009</v>
      </c>
      <c r="L5" s="104">
        <f t="shared" ca="1" si="2"/>
        <v>1.77</v>
      </c>
      <c r="M5" s="104">
        <f t="shared" ca="1" si="3"/>
        <v>73.470000000000013</v>
      </c>
      <c r="N5" s="101">
        <f t="shared" ref="N5:N68" ca="1" si="8">DATE(YEAR(N4),MONTH(N4)+1,1)</f>
        <v>36951</v>
      </c>
      <c r="O5" s="144">
        <v>54.5</v>
      </c>
      <c r="P5" s="145">
        <v>43.341666666666661</v>
      </c>
      <c r="Q5" s="144">
        <v>69.5</v>
      </c>
      <c r="R5" s="145">
        <v>53.783333333333331</v>
      </c>
      <c r="S5" s="144">
        <v>55.5</v>
      </c>
      <c r="T5" s="145">
        <v>43.458333333333329</v>
      </c>
      <c r="U5" s="104"/>
      <c r="V5" s="104"/>
      <c r="X5" s="22" t="s">
        <v>92</v>
      </c>
      <c r="Y5" s="105">
        <f ca="1">VLOOKUP(Y$3,$A$2:$H$600,3)</f>
        <v>1.1499999999999999</v>
      </c>
      <c r="Z5" s="105">
        <f t="shared" ref="Z5:AE5" ca="1" si="9">VLOOKUP(Z$3,$A$2:$H$600,3)</f>
        <v>1.2</v>
      </c>
      <c r="AA5" s="105">
        <f t="shared" ca="1" si="9"/>
        <v>1.55</v>
      </c>
      <c r="AB5" s="105">
        <f t="shared" ca="1" si="9"/>
        <v>3.21</v>
      </c>
      <c r="AC5" s="105">
        <f t="shared" ca="1" si="9"/>
        <v>3.32</v>
      </c>
      <c r="AD5" s="105">
        <f t="shared" ca="1" si="9"/>
        <v>3.22</v>
      </c>
      <c r="AE5" s="105">
        <f t="shared" ca="1" si="9"/>
        <v>1.3</v>
      </c>
      <c r="AF5" s="108">
        <f t="shared" ca="1" si="5"/>
        <v>2.1357142857142857</v>
      </c>
      <c r="AG5" s="106"/>
      <c r="AH5" s="22" t="s">
        <v>92</v>
      </c>
      <c r="AI5" s="105">
        <f ca="1">VLOOKUP(AI$3,$A$2:$H$600,3)</f>
        <v>1.2050000000000001</v>
      </c>
      <c r="AJ5" s="105">
        <f ca="1">VLOOKUP(AJ$3,$A$2:$H$600,3)</f>
        <v>1.2050000000000001</v>
      </c>
      <c r="AK5" s="105">
        <f ca="1">VLOOKUP(AK$3,$A$2:$H$600,3)</f>
        <v>1.1975</v>
      </c>
      <c r="AL5" s="105">
        <f ca="1">VLOOKUP(AL$3,$A$2:$H$600,3)</f>
        <v>1.1975</v>
      </c>
      <c r="AM5" s="105">
        <f ca="1">VLOOKUP(AM$3,$A$2:$H$600,3)</f>
        <v>1.1975</v>
      </c>
      <c r="AN5" s="108">
        <f t="shared" ca="1" si="6"/>
        <v>1.2004999999999999</v>
      </c>
    </row>
    <row r="6" spans="1:40" x14ac:dyDescent="0.2">
      <c r="A6" s="101">
        <f t="shared" ca="1" si="7"/>
        <v>36982</v>
      </c>
      <c r="B6" s="104">
        <f ca="1">VLOOKUP($A6,[2]CurveFetch!$D$8:$R$1000,2,0)</f>
        <v>5.835</v>
      </c>
      <c r="C6" s="104">
        <f ca="1">VLOOKUP($A6,[2]CurveFetch!$D$8:$R$1000,7,0)</f>
        <v>1.1499999999999999</v>
      </c>
      <c r="D6" s="104">
        <f ca="1">VLOOKUP($A6,[2]CurveFetch!$D$8:$R$1000,5,0)</f>
        <v>-0.48</v>
      </c>
      <c r="E6" s="104">
        <f ca="1">VLOOKUP($A6,[2]CurveFetch!$D$8:$R$1000,4,0)</f>
        <v>-0.03</v>
      </c>
      <c r="F6" s="104">
        <f ca="1">VLOOKUP($A6,[2]CurveFetch!$D$8:$R$1000,15,0)</f>
        <v>-0.01</v>
      </c>
      <c r="G6" s="104">
        <f ca="1">VLOOKUP($A6,[2]CurveFetch!$D$8:$R$1000,3,0)</f>
        <v>-0.39500000000000002</v>
      </c>
      <c r="H6" s="104">
        <f ca="1">VLOOKUP($A6,[2]CurveFetch!$D$8:$R$1000,9,0)</f>
        <v>1.24</v>
      </c>
      <c r="I6" s="104">
        <f ca="1">VLOOKUP($A6,[2]CurveFetch!$D$8:$R$1000,11,0)</f>
        <v>6.6211822390749006E-2</v>
      </c>
      <c r="J6" s="104">
        <f ca="1">VLOOKUP($A6,[2]CurveFetch!$D$8:$R$1000,8,0)</f>
        <v>0.8</v>
      </c>
      <c r="K6" s="104">
        <f t="shared" ca="1" si="1"/>
        <v>0.34999999999999987</v>
      </c>
      <c r="L6" s="104">
        <f t="shared" ca="1" si="2"/>
        <v>1.1599999999999999</v>
      </c>
      <c r="M6" s="104">
        <f t="shared" ca="1" si="3"/>
        <v>52.387499999999996</v>
      </c>
      <c r="N6" s="101">
        <f t="shared" ca="1" si="8"/>
        <v>36982</v>
      </c>
      <c r="O6" s="144">
        <v>51</v>
      </c>
      <c r="P6" s="145">
        <v>37.903225806451616</v>
      </c>
      <c r="Q6" s="144">
        <v>68.55</v>
      </c>
      <c r="R6" s="145">
        <v>51.53387096774194</v>
      </c>
      <c r="S6" s="144">
        <v>51.25</v>
      </c>
      <c r="T6" s="145">
        <v>44.766129032258064</v>
      </c>
      <c r="U6" s="104"/>
      <c r="V6" s="104"/>
      <c r="X6" s="22" t="s">
        <v>83</v>
      </c>
      <c r="Y6" s="105">
        <f t="shared" ref="Y6:AE6" ca="1" si="10">VLOOKUP(Y$3,$A$2:$H$600,6)</f>
        <v>-0.01</v>
      </c>
      <c r="Z6" s="105">
        <f t="shared" ca="1" si="10"/>
        <v>-0.01</v>
      </c>
      <c r="AA6" s="105">
        <f t="shared" ca="1" si="10"/>
        <v>-0.01</v>
      </c>
      <c r="AB6" s="105">
        <f t="shared" ca="1" si="10"/>
        <v>0</v>
      </c>
      <c r="AC6" s="105">
        <f t="shared" ca="1" si="10"/>
        <v>0.02</v>
      </c>
      <c r="AD6" s="105">
        <f t="shared" ca="1" si="10"/>
        <v>0.02</v>
      </c>
      <c r="AE6" s="105">
        <f t="shared" ca="1" si="10"/>
        <v>-0.02</v>
      </c>
      <c r="AF6" s="108">
        <f t="shared" ca="1" si="5"/>
        <v>-1.4285714285714284E-3</v>
      </c>
      <c r="AG6" s="106"/>
      <c r="AH6" s="22" t="s">
        <v>83</v>
      </c>
      <c r="AI6" s="105">
        <f ca="1">VLOOKUP(AI$3,$A$2:$H$600,6)</f>
        <v>-0.01</v>
      </c>
      <c r="AJ6" s="105">
        <f ca="1">VLOOKUP(AJ$3,$A$2:$H$600,6)</f>
        <v>-0.01</v>
      </c>
      <c r="AK6" s="105">
        <f ca="1">VLOOKUP(AK$3,$A$2:$H$600,6)</f>
        <v>-0.01</v>
      </c>
      <c r="AL6" s="105">
        <f ca="1">VLOOKUP(AL$3,$A$2:$H$600,6)</f>
        <v>-0.01</v>
      </c>
      <c r="AM6" s="105">
        <f ca="1">VLOOKUP(AM$3,$A$2:$H$600,6)</f>
        <v>-0.01</v>
      </c>
      <c r="AN6" s="108">
        <f t="shared" ca="1" si="6"/>
        <v>-0.01</v>
      </c>
    </row>
    <row r="7" spans="1:40" x14ac:dyDescent="0.2">
      <c r="A7" s="101">
        <f t="shared" ca="1" si="7"/>
        <v>37012</v>
      </c>
      <c r="B7" s="104">
        <f ca="1">VLOOKUP($A7,[2]CurveFetch!$D$8:$R$1000,2,0)</f>
        <v>5.2149999999999999</v>
      </c>
      <c r="C7" s="104">
        <f ca="1">VLOOKUP($A7,[2]CurveFetch!$D$8:$R$1000,7,0)</f>
        <v>1.2</v>
      </c>
      <c r="D7" s="104">
        <f ca="1">VLOOKUP($A7,[2]CurveFetch!$D$8:$R$1000,5,0)</f>
        <v>-0.48</v>
      </c>
      <c r="E7" s="104">
        <f ca="1">VLOOKUP($A7,[2]CurveFetch!$D$8:$R$1000,4,0)</f>
        <v>-7.4999999999999997E-2</v>
      </c>
      <c r="F7" s="104">
        <f ca="1">VLOOKUP($A7,[2]CurveFetch!$D$8:$R$1000,15,0)</f>
        <v>-0.01</v>
      </c>
      <c r="G7" s="104">
        <f ca="1">VLOOKUP($A7,[2]CurveFetch!$D$8:$R$1000,3,0)</f>
        <v>-0.39500000000000002</v>
      </c>
      <c r="H7" s="104">
        <f ca="1">VLOOKUP($A7,[2]CurveFetch!$D$8:$R$1000,9,0)</f>
        <v>1.29</v>
      </c>
      <c r="I7" s="104">
        <f ca="1">VLOOKUP($A7,[2]CurveFetch!$D$8:$R$1000,11,0)</f>
        <v>6.5313594432299005E-2</v>
      </c>
      <c r="J7" s="104">
        <f ca="1">VLOOKUP($A7,[2]CurveFetch!$D$8:$R$1000,8,0)</f>
        <v>0.85</v>
      </c>
      <c r="K7" s="104">
        <f t="shared" ca="1" si="1"/>
        <v>0.35</v>
      </c>
      <c r="L7" s="104">
        <f t="shared" ca="1" si="2"/>
        <v>1.21</v>
      </c>
      <c r="M7" s="104">
        <f t="shared" ca="1" si="3"/>
        <v>48.112499999999997</v>
      </c>
      <c r="N7" s="101">
        <f t="shared" ca="1" si="8"/>
        <v>37012</v>
      </c>
      <c r="O7" s="144">
        <v>48.85</v>
      </c>
      <c r="P7" s="145">
        <v>30.834677419354833</v>
      </c>
      <c r="Q7" s="144">
        <v>60.7</v>
      </c>
      <c r="R7" s="145">
        <v>47.277419354838706</v>
      </c>
      <c r="S7" s="144">
        <v>50.5</v>
      </c>
      <c r="T7" s="145">
        <v>31.427419354838705</v>
      </c>
      <c r="U7" s="104"/>
      <c r="V7" s="104"/>
      <c r="X7" s="22" t="s">
        <v>90</v>
      </c>
      <c r="Y7" s="105">
        <f t="shared" ref="Y7:AE7" ca="1" si="11">VLOOKUP(Y$3,$A$2:$H$600,4)</f>
        <v>-0.48</v>
      </c>
      <c r="Z7" s="105">
        <f t="shared" ca="1" si="11"/>
        <v>-0.48</v>
      </c>
      <c r="AA7" s="105">
        <f t="shared" ca="1" si="11"/>
        <v>-0.48</v>
      </c>
      <c r="AB7" s="105">
        <f t="shared" ca="1" si="11"/>
        <v>-0.6925</v>
      </c>
      <c r="AC7" s="105">
        <f t="shared" ca="1" si="11"/>
        <v>-0.6925</v>
      </c>
      <c r="AD7" s="105">
        <f t="shared" ca="1" si="11"/>
        <v>-0.6925</v>
      </c>
      <c r="AE7" s="105">
        <f t="shared" ca="1" si="11"/>
        <v>-0.61250000000000004</v>
      </c>
      <c r="AF7" s="108">
        <f t="shared" ca="1" si="5"/>
        <v>-0.59</v>
      </c>
      <c r="AG7" s="106"/>
      <c r="AH7" s="22" t="s">
        <v>90</v>
      </c>
      <c r="AI7" s="105">
        <f ca="1">VLOOKUP(AI$3,$A$2:$H$600,4)</f>
        <v>-0.27500000000000002</v>
      </c>
      <c r="AJ7" s="105">
        <f ca="1">VLOOKUP(AJ$3,$A$2:$H$600,4)</f>
        <v>-0.27500000000000002</v>
      </c>
      <c r="AK7" s="105">
        <f ca="1">VLOOKUP(AK$3,$A$2:$H$600,4)</f>
        <v>-0.27500000000000002</v>
      </c>
      <c r="AL7" s="105">
        <f ca="1">VLOOKUP(AL$3,$A$2:$H$600,4)</f>
        <v>-0.27500000000000002</v>
      </c>
      <c r="AM7" s="105">
        <f ca="1">VLOOKUP(AM$3,$A$2:$H$600,4)</f>
        <v>-0.27500000000000002</v>
      </c>
      <c r="AN7" s="108">
        <f t="shared" ca="1" si="6"/>
        <v>-0.27500000000000002</v>
      </c>
    </row>
    <row r="8" spans="1:40" x14ac:dyDescent="0.2">
      <c r="A8" s="101">
        <f t="shared" ca="1" si="7"/>
        <v>37043</v>
      </c>
      <c r="B8" s="104">
        <f ca="1">VLOOKUP($A8,[2]CurveFetch!$D$8:$R$1000,2,0)</f>
        <v>5.1849999999999996</v>
      </c>
      <c r="C8" s="104">
        <f ca="1">VLOOKUP($A8,[2]CurveFetch!$D$8:$R$1000,7,0)</f>
        <v>1.55</v>
      </c>
      <c r="D8" s="104">
        <f ca="1">VLOOKUP($A8,[2]CurveFetch!$D$8:$R$1000,5,0)</f>
        <v>-0.48</v>
      </c>
      <c r="E8" s="104">
        <f ca="1">VLOOKUP($A8,[2]CurveFetch!$D$8:$R$1000,4,0)</f>
        <v>-7.4999999999999997E-2</v>
      </c>
      <c r="F8" s="104">
        <f ca="1">VLOOKUP($A8,[2]CurveFetch!$D$8:$R$1000,15,0)</f>
        <v>-0.01</v>
      </c>
      <c r="G8" s="104">
        <f ca="1">VLOOKUP($A8,[2]CurveFetch!$D$8:$R$1000,3,0)</f>
        <v>-0.39500000000000002</v>
      </c>
      <c r="H8" s="104">
        <f ca="1">VLOOKUP($A8,[2]CurveFetch!$D$8:$R$1000,9,0)</f>
        <v>1.64</v>
      </c>
      <c r="I8" s="104">
        <f ca="1">VLOOKUP($A8,[2]CurveFetch!$D$8:$R$1000,11,0)</f>
        <v>6.4385425822804002E-2</v>
      </c>
      <c r="J8" s="104">
        <f ca="1">VLOOKUP($A8,[2]CurveFetch!$D$8:$R$1000,8,0)</f>
        <v>1.2</v>
      </c>
      <c r="K8" s="104">
        <f t="shared" ca="1" si="1"/>
        <v>0.35000000000000009</v>
      </c>
      <c r="L8" s="104">
        <f t="shared" ca="1" si="2"/>
        <v>1.56</v>
      </c>
      <c r="M8" s="104">
        <f t="shared" ca="1" si="3"/>
        <v>50.512499999999996</v>
      </c>
      <c r="N8" s="101">
        <f t="shared" ca="1" si="8"/>
        <v>37043</v>
      </c>
      <c r="O8" s="144">
        <v>46.1</v>
      </c>
      <c r="P8" s="145">
        <v>31.585714285714278</v>
      </c>
      <c r="Q8" s="144">
        <v>54.4</v>
      </c>
      <c r="R8" s="145">
        <v>45.364285714285707</v>
      </c>
      <c r="S8" s="144">
        <v>47</v>
      </c>
      <c r="T8" s="145">
        <v>32.357142857142854</v>
      </c>
      <c r="U8" s="104"/>
      <c r="V8" s="104"/>
      <c r="X8" s="22" t="s">
        <v>91</v>
      </c>
      <c r="Y8" s="105">
        <f t="shared" ref="Y8:AE8" ca="1" si="12">VLOOKUP(Y$3,$A$2:$H$600,7)</f>
        <v>-0.39500000000000002</v>
      </c>
      <c r="Z8" s="105">
        <f t="shared" ca="1" si="12"/>
        <v>-0.39500000000000002</v>
      </c>
      <c r="AA8" s="105">
        <f t="shared" ca="1" si="12"/>
        <v>-0.39500000000000002</v>
      </c>
      <c r="AB8" s="105">
        <f t="shared" ca="1" si="12"/>
        <v>-0.44500000000000001</v>
      </c>
      <c r="AC8" s="105">
        <f t="shared" ca="1" si="12"/>
        <v>-0.44500000000000001</v>
      </c>
      <c r="AD8" s="105">
        <f t="shared" ca="1" si="12"/>
        <v>-0.44500000000000001</v>
      </c>
      <c r="AE8" s="105">
        <f t="shared" ca="1" si="12"/>
        <v>-0.41499999999999998</v>
      </c>
      <c r="AF8" s="108">
        <f t="shared" ca="1" si="5"/>
        <v>-0.41928571428571432</v>
      </c>
      <c r="AG8" s="106"/>
      <c r="AH8" s="22" t="s">
        <v>91</v>
      </c>
      <c r="AI8" s="105">
        <f ca="1">VLOOKUP(AI$3,$A$2:$H$600,7)</f>
        <v>-0.21249999999999999</v>
      </c>
      <c r="AJ8" s="105">
        <f ca="1">VLOOKUP(AJ$3,$A$2:$H$600,7)</f>
        <v>-0.21249999999999999</v>
      </c>
      <c r="AK8" s="105">
        <f ca="1">VLOOKUP(AK$3,$A$2:$H$600,7)</f>
        <v>-0.20749999999999999</v>
      </c>
      <c r="AL8" s="105">
        <f ca="1">VLOOKUP(AL$3,$A$2:$H$600,7)</f>
        <v>-0.20749999999999999</v>
      </c>
      <c r="AM8" s="105">
        <f ca="1">VLOOKUP(AM$3,$A$2:$H$600,7)</f>
        <v>-0.20749999999999999</v>
      </c>
      <c r="AN8" s="108">
        <f t="shared" ca="1" si="6"/>
        <v>-0.20949999999999996</v>
      </c>
    </row>
    <row r="9" spans="1:40" ht="12" thickBot="1" x14ac:dyDescent="0.25">
      <c r="A9" s="101">
        <f t="shared" ca="1" si="7"/>
        <v>37073</v>
      </c>
      <c r="B9" s="104">
        <f ca="1">VLOOKUP($A9,[2]CurveFetch!$D$8:$R$1000,2,0)</f>
        <v>5.17</v>
      </c>
      <c r="C9" s="104">
        <f ca="1">VLOOKUP($A9,[2]CurveFetch!$D$8:$R$1000,7,0)</f>
        <v>3.21</v>
      </c>
      <c r="D9" s="104">
        <f ca="1">VLOOKUP($A9,[2]CurveFetch!$D$8:$R$1000,5,0)</f>
        <v>-0.6925</v>
      </c>
      <c r="E9" s="104">
        <f ca="1">VLOOKUP($A9,[2]CurveFetch!$D$8:$R$1000,4,0)</f>
        <v>-0.01</v>
      </c>
      <c r="F9" s="104">
        <f ca="1">VLOOKUP($A9,[2]CurveFetch!$D$8:$R$1000,15,0)</f>
        <v>0</v>
      </c>
      <c r="G9" s="104">
        <f ca="1">VLOOKUP($A9,[2]CurveFetch!$D$8:$R$1000,3,0)</f>
        <v>-0.44500000000000001</v>
      </c>
      <c r="H9" s="104">
        <f ca="1">VLOOKUP($A9,[2]CurveFetch!$D$8:$R$1000,9,0)</f>
        <v>3.25</v>
      </c>
      <c r="I9" s="104">
        <f ca="1">VLOOKUP($A9,[2]CurveFetch!$D$8:$R$1000,11,0)</f>
        <v>6.3583215494925002E-2</v>
      </c>
      <c r="J9" s="104">
        <f ca="1">VLOOKUP($A9,[2]CurveFetch!$D$8:$R$1000,8,0)</f>
        <v>2.56</v>
      </c>
      <c r="K9" s="104">
        <f t="shared" ca="1" si="1"/>
        <v>0.64999999999999991</v>
      </c>
      <c r="L9" s="104">
        <f t="shared" ca="1" si="2"/>
        <v>3.21</v>
      </c>
      <c r="M9" s="104">
        <f t="shared" ca="1" si="3"/>
        <v>62.849999999999994</v>
      </c>
      <c r="N9" s="101">
        <f t="shared" ca="1" si="8"/>
        <v>37073</v>
      </c>
      <c r="O9" s="144">
        <v>42.1</v>
      </c>
      <c r="P9" s="145">
        <v>32.424193548387095</v>
      </c>
      <c r="Q9" s="144">
        <v>46.5</v>
      </c>
      <c r="R9" s="145">
        <v>41.133870967741935</v>
      </c>
      <c r="S9" s="144">
        <v>44</v>
      </c>
      <c r="T9" s="145">
        <v>33</v>
      </c>
      <c r="U9" s="104"/>
      <c r="V9" s="104"/>
      <c r="X9" s="22" t="s">
        <v>82</v>
      </c>
      <c r="Y9" s="105">
        <f t="shared" ref="Y9:AE9" ca="1" si="13">VLOOKUP(Y$3,$A$2:$H$600,5)</f>
        <v>-0.03</v>
      </c>
      <c r="Z9" s="105">
        <f t="shared" ca="1" si="13"/>
        <v>-7.4999999999999997E-2</v>
      </c>
      <c r="AA9" s="105">
        <f t="shared" ca="1" si="13"/>
        <v>-7.4999999999999997E-2</v>
      </c>
      <c r="AB9" s="105">
        <f t="shared" ca="1" si="13"/>
        <v>-0.01</v>
      </c>
      <c r="AC9" s="105">
        <f t="shared" ca="1" si="13"/>
        <v>0</v>
      </c>
      <c r="AD9" s="105">
        <f t="shared" ca="1" si="13"/>
        <v>0</v>
      </c>
      <c r="AE9" s="105">
        <f t="shared" ca="1" si="13"/>
        <v>-0.01</v>
      </c>
      <c r="AF9" s="109">
        <f t="shared" ca="1" si="5"/>
        <v>-2.8571428571428574E-2</v>
      </c>
      <c r="AG9" s="106"/>
      <c r="AH9" s="22" t="s">
        <v>82</v>
      </c>
      <c r="AI9" s="105">
        <f ca="1">VLOOKUP(AI$3,$A$2:$H$600,5)</f>
        <v>0</v>
      </c>
      <c r="AJ9" s="105">
        <f ca="1">VLOOKUP(AJ$3,$A$2:$H$600,5)</f>
        <v>0</v>
      </c>
      <c r="AK9" s="105">
        <f ca="1">VLOOKUP(AK$3,$A$2:$H$600,5)</f>
        <v>0</v>
      </c>
      <c r="AL9" s="105">
        <f ca="1">VLOOKUP(AL$3,$A$2:$H$600,5)</f>
        <v>0</v>
      </c>
      <c r="AM9" s="105">
        <f ca="1">VLOOKUP(AM$3,$A$2:$H$600,5)</f>
        <v>0</v>
      </c>
      <c r="AN9" s="109">
        <f t="shared" ca="1" si="6"/>
        <v>0</v>
      </c>
    </row>
    <row r="10" spans="1:40" x14ac:dyDescent="0.2">
      <c r="A10" s="101">
        <f t="shared" ca="1" si="7"/>
        <v>37104</v>
      </c>
      <c r="B10" s="104">
        <f ca="1">VLOOKUP($A10,[2]CurveFetch!$D$8:$R$1000,2,0)</f>
        <v>5.15</v>
      </c>
      <c r="C10" s="104">
        <f ca="1">VLOOKUP($A10,[2]CurveFetch!$D$8:$R$1000,7,0)</f>
        <v>3.32</v>
      </c>
      <c r="D10" s="104">
        <f ca="1">VLOOKUP($A10,[2]CurveFetch!$D$8:$R$1000,5,0)</f>
        <v>-0.6925</v>
      </c>
      <c r="E10" s="104">
        <f ca="1">VLOOKUP($A10,[2]CurveFetch!$D$8:$R$1000,4,0)</f>
        <v>0</v>
      </c>
      <c r="F10" s="104">
        <f ca="1">VLOOKUP($A10,[2]CurveFetch!$D$8:$R$1000,15,0)</f>
        <v>0.02</v>
      </c>
      <c r="G10" s="104">
        <f ca="1">VLOOKUP($A10,[2]CurveFetch!$D$8:$R$1000,3,0)</f>
        <v>-0.44500000000000001</v>
      </c>
      <c r="H10" s="104">
        <f ca="1">VLOOKUP($A10,[2]CurveFetch!$D$8:$R$1000,9,0)</f>
        <v>3.36</v>
      </c>
      <c r="I10" s="104">
        <f ca="1">VLOOKUP($A10,[2]CurveFetch!$D$8:$R$1000,11,0)</f>
        <v>6.2932070057805004E-2</v>
      </c>
      <c r="J10" s="104">
        <f ca="1">VLOOKUP($A10,[2]CurveFetch!$D$8:$R$1000,8,0)</f>
        <v>2.67</v>
      </c>
      <c r="K10" s="104">
        <f t="shared" ca="1" si="1"/>
        <v>0.64999999999999991</v>
      </c>
      <c r="L10" s="104">
        <f t="shared" ca="1" si="2"/>
        <v>3.3</v>
      </c>
      <c r="M10" s="104">
        <f t="shared" ca="1" si="3"/>
        <v>63.525000000000006</v>
      </c>
      <c r="N10" s="101">
        <f t="shared" ca="1" si="8"/>
        <v>37104</v>
      </c>
      <c r="O10" s="144">
        <v>45.4</v>
      </c>
      <c r="P10" s="145">
        <v>26.116666666666667</v>
      </c>
      <c r="Q10" s="144">
        <v>47.9</v>
      </c>
      <c r="R10" s="145">
        <v>39.158333333333331</v>
      </c>
      <c r="S10" s="144">
        <v>44.25</v>
      </c>
      <c r="T10" s="145">
        <v>27.604166666666664</v>
      </c>
      <c r="U10" s="104"/>
      <c r="V10" s="104"/>
    </row>
    <row r="11" spans="1:40" ht="12" thickBot="1" x14ac:dyDescent="0.25">
      <c r="A11" s="101">
        <f t="shared" ca="1" si="7"/>
        <v>37135</v>
      </c>
      <c r="B11" s="104">
        <f ca="1">VLOOKUP($A11,[2]CurveFetch!$D$8:$R$1000,2,0)</f>
        <v>5.12</v>
      </c>
      <c r="C11" s="104">
        <f ca="1">VLOOKUP($A11,[2]CurveFetch!$D$8:$R$1000,7,0)</f>
        <v>3.22</v>
      </c>
      <c r="D11" s="104">
        <f ca="1">VLOOKUP($A11,[2]CurveFetch!$D$8:$R$1000,5,0)</f>
        <v>-0.6925</v>
      </c>
      <c r="E11" s="104">
        <f ca="1">VLOOKUP($A11,[2]CurveFetch!$D$8:$R$1000,4,0)</f>
        <v>0</v>
      </c>
      <c r="F11" s="104">
        <f ca="1">VLOOKUP($A11,[2]CurveFetch!$D$8:$R$1000,15,0)</f>
        <v>0.02</v>
      </c>
      <c r="G11" s="104">
        <f ca="1">VLOOKUP($A11,[2]CurveFetch!$D$8:$R$1000,3,0)</f>
        <v>-0.44500000000000001</v>
      </c>
      <c r="H11" s="104">
        <f ca="1">VLOOKUP($A11,[2]CurveFetch!$D$8:$R$1000,9,0)</f>
        <v>3.26</v>
      </c>
      <c r="I11" s="104">
        <f ca="1">VLOOKUP($A11,[2]CurveFetch!$D$8:$R$1000,11,0)</f>
        <v>6.2280924761361003E-2</v>
      </c>
      <c r="J11" s="104">
        <f ca="1">VLOOKUP($A11,[2]CurveFetch!$D$8:$R$1000,8,0)</f>
        <v>2.57</v>
      </c>
      <c r="K11" s="104">
        <f t="shared" ca="1" si="1"/>
        <v>0.65000000000000036</v>
      </c>
      <c r="L11" s="104">
        <f t="shared" ca="1" si="2"/>
        <v>3.2</v>
      </c>
      <c r="M11" s="104">
        <f t="shared" ca="1" si="3"/>
        <v>62.55</v>
      </c>
      <c r="N11" s="101">
        <f t="shared" ca="1" si="8"/>
        <v>37135</v>
      </c>
      <c r="O11" s="144">
        <v>45.9</v>
      </c>
      <c r="P11" s="145">
        <v>26.059677419354838</v>
      </c>
      <c r="Q11" s="144">
        <v>48.9</v>
      </c>
      <c r="R11" s="145">
        <v>32.277419354838713</v>
      </c>
      <c r="S11" s="144">
        <v>45.5</v>
      </c>
      <c r="T11" s="145">
        <v>27.346774193548384</v>
      </c>
      <c r="U11" s="104"/>
      <c r="V11" s="104"/>
      <c r="X11" s="22"/>
      <c r="Y11" s="102">
        <v>37347</v>
      </c>
      <c r="Z11" s="102">
        <v>37377</v>
      </c>
      <c r="AA11" s="102">
        <v>37408</v>
      </c>
      <c r="AB11" s="102">
        <v>37438</v>
      </c>
      <c r="AC11" s="102">
        <v>37469</v>
      </c>
      <c r="AD11" s="102">
        <v>37500</v>
      </c>
      <c r="AE11" s="102">
        <v>37530</v>
      </c>
      <c r="AF11" s="22" t="s">
        <v>87</v>
      </c>
      <c r="AG11" s="22"/>
      <c r="AI11" s="102">
        <v>37561</v>
      </c>
      <c r="AJ11" s="102">
        <v>37591</v>
      </c>
      <c r="AK11" s="102">
        <v>37622</v>
      </c>
      <c r="AL11" s="102">
        <v>37653</v>
      </c>
      <c r="AM11" s="102">
        <v>37681</v>
      </c>
      <c r="AN11" s="25" t="s">
        <v>95</v>
      </c>
    </row>
    <row r="12" spans="1:40" x14ac:dyDescent="0.2">
      <c r="A12" s="101">
        <f t="shared" ca="1" si="7"/>
        <v>37165</v>
      </c>
      <c r="B12" s="104">
        <f ca="1">VLOOKUP($A12,[2]CurveFetch!$D$8:$R$1000,2,0)</f>
        <v>5.1050000000000004</v>
      </c>
      <c r="C12" s="104">
        <f ca="1">VLOOKUP($A12,[2]CurveFetch!$D$8:$R$1000,7,0)</f>
        <v>1.3</v>
      </c>
      <c r="D12" s="104">
        <f ca="1">VLOOKUP($A12,[2]CurveFetch!$D$8:$R$1000,5,0)</f>
        <v>-0.61250000000000004</v>
      </c>
      <c r="E12" s="104">
        <f ca="1">VLOOKUP($A12,[2]CurveFetch!$D$8:$R$1000,4,0)</f>
        <v>-0.01</v>
      </c>
      <c r="F12" s="104">
        <f ca="1">VLOOKUP($A12,[2]CurveFetch!$D$8:$R$1000,15,0)</f>
        <v>-0.02</v>
      </c>
      <c r="G12" s="104">
        <f ca="1">VLOOKUP($A12,[2]CurveFetch!$D$8:$R$1000,3,0)</f>
        <v>-0.41499999999999998</v>
      </c>
      <c r="H12" s="104">
        <f ca="1">VLOOKUP($A12,[2]CurveFetch!$D$8:$R$1000,9,0)</f>
        <v>1.34</v>
      </c>
      <c r="I12" s="104">
        <f ca="1">VLOOKUP($A12,[2]CurveFetch!$D$8:$R$1000,11,0)</f>
        <v>6.1717825624028999E-2</v>
      </c>
      <c r="J12" s="104">
        <f ca="1">VLOOKUP($A12,[2]CurveFetch!$D$8:$R$1000,8,0)</f>
        <v>0.8</v>
      </c>
      <c r="K12" s="104">
        <f t="shared" ca="1" si="1"/>
        <v>0.5</v>
      </c>
      <c r="L12" s="104">
        <f t="shared" ca="1" si="2"/>
        <v>1.32</v>
      </c>
      <c r="M12" s="104">
        <f t="shared" ca="1" si="3"/>
        <v>48.037500000000001</v>
      </c>
      <c r="N12" s="101">
        <f t="shared" ca="1" si="8"/>
        <v>37165</v>
      </c>
      <c r="O12" s="144">
        <v>73.75</v>
      </c>
      <c r="P12" s="145">
        <v>20.843333333333334</v>
      </c>
      <c r="Q12" s="144">
        <v>53.4</v>
      </c>
      <c r="R12" s="145">
        <v>34.096666666666664</v>
      </c>
      <c r="S12" s="144">
        <v>84</v>
      </c>
      <c r="T12" s="145">
        <v>19.933333333333334</v>
      </c>
      <c r="U12" s="104"/>
      <c r="V12" s="104"/>
      <c r="X12" s="22" t="s">
        <v>80</v>
      </c>
      <c r="Y12" s="105">
        <f ca="1">VLOOKUP(Y$11,$A$2:$H$600,2)</f>
        <v>4.2549999999999999</v>
      </c>
      <c r="Z12" s="105">
        <f t="shared" ref="Z12:AE12" ca="1" si="14">VLOOKUP(Z$11,$A$2:$H$600,2)</f>
        <v>4.165</v>
      </c>
      <c r="AA12" s="105">
        <f t="shared" ca="1" si="14"/>
        <v>4.1449999999999996</v>
      </c>
      <c r="AB12" s="105">
        <f t="shared" ca="1" si="14"/>
        <v>4.1449999999999996</v>
      </c>
      <c r="AC12" s="105">
        <f t="shared" ca="1" si="14"/>
        <v>4.1449999999999996</v>
      </c>
      <c r="AD12" s="105">
        <f t="shared" ca="1" si="14"/>
        <v>4.1399999999999997</v>
      </c>
      <c r="AE12" s="105">
        <f t="shared" ca="1" si="14"/>
        <v>4.13</v>
      </c>
      <c r="AF12" s="107">
        <f t="shared" ref="AF12:AF17" ca="1" si="15">AVERAGE(Y12:AE12)</f>
        <v>4.1607142857142856</v>
      </c>
      <c r="AG12" s="106"/>
      <c r="AH12" s="22" t="s">
        <v>80</v>
      </c>
      <c r="AI12" s="105">
        <f ca="1">VLOOKUP(AI$11,$A$2:$H$600,2)</f>
        <v>4.22</v>
      </c>
      <c r="AJ12" s="105">
        <f ca="1">VLOOKUP(AJ$11,$A$2:$H$600,2)</f>
        <v>4.3129999999999997</v>
      </c>
      <c r="AK12" s="105">
        <f ca="1">VLOOKUP(AK$11,$A$2:$H$600,2)</f>
        <v>4.335</v>
      </c>
      <c r="AL12" s="105">
        <f ca="1">VLOOKUP(AL$11,$A$2:$H$600,2)</f>
        <v>4.18</v>
      </c>
      <c r="AM12" s="105">
        <f ca="1">VLOOKUP(AM$11,$A$2:$H$600,2)</f>
        <v>3.98</v>
      </c>
      <c r="AN12" s="107">
        <f t="shared" ref="AN12:AN17" ca="1" si="16">AVERAGE(AI12:AM12)</f>
        <v>4.2055999999999996</v>
      </c>
    </row>
    <row r="13" spans="1:40" x14ac:dyDescent="0.2">
      <c r="A13" s="101">
        <f t="shared" ca="1" si="7"/>
        <v>37196</v>
      </c>
      <c r="B13" s="104">
        <f ca="1">VLOOKUP($A13,[2]CurveFetch!$D$8:$R$1000,2,0)</f>
        <v>5.1849999999999996</v>
      </c>
      <c r="C13" s="104">
        <f ca="1">VLOOKUP($A13,[2]CurveFetch!$D$8:$R$1000,7,0)</f>
        <v>1.2050000000000001</v>
      </c>
      <c r="D13" s="104">
        <f ca="1">VLOOKUP($A13,[2]CurveFetch!$D$8:$R$1000,5,0)</f>
        <v>-0.27500000000000002</v>
      </c>
      <c r="E13" s="104">
        <f ca="1">VLOOKUP($A13,[2]CurveFetch!$D$8:$R$1000,4,0)</f>
        <v>0</v>
      </c>
      <c r="F13" s="104">
        <f ca="1">VLOOKUP($A13,[2]CurveFetch!$D$8:$R$1000,15,0)</f>
        <v>-0.01</v>
      </c>
      <c r="G13" s="104">
        <f ca="1">VLOOKUP($A13,[2]CurveFetch!$D$8:$R$1000,3,0)</f>
        <v>-0.21249999999999999</v>
      </c>
      <c r="H13" s="104">
        <f ca="1">VLOOKUP($A13,[2]CurveFetch!$D$8:$R$1000,9,0)</f>
        <v>1.4</v>
      </c>
      <c r="I13" s="104">
        <f ca="1">VLOOKUP($A13,[2]CurveFetch!$D$8:$R$1000,11,0)</f>
        <v>6.1244838050535003E-2</v>
      </c>
      <c r="J13" s="104">
        <f ca="1">VLOOKUP($A13,[2]CurveFetch!$D$8:$R$1000,8,0)</f>
        <v>1.2050000000000001</v>
      </c>
      <c r="K13" s="104">
        <f t="shared" ca="1" si="1"/>
        <v>0</v>
      </c>
      <c r="L13" s="104">
        <f t="shared" ca="1" si="2"/>
        <v>1.2150000000000001</v>
      </c>
      <c r="M13" s="104">
        <f t="shared" ca="1" si="3"/>
        <v>47.924999999999997</v>
      </c>
      <c r="N13" s="101">
        <f t="shared" ca="1" si="8"/>
        <v>37196</v>
      </c>
      <c r="O13" s="144">
        <v>115.3</v>
      </c>
      <c r="P13" s="145">
        <v>26.864516129032268</v>
      </c>
      <c r="Q13" s="144">
        <v>107.6</v>
      </c>
      <c r="R13" s="145">
        <v>27.504838709677429</v>
      </c>
      <c r="S13" s="144">
        <v>131</v>
      </c>
      <c r="T13" s="145">
        <v>17.451612903225808</v>
      </c>
      <c r="U13" s="104"/>
      <c r="V13" s="104"/>
      <c r="X13" s="22" t="s">
        <v>92</v>
      </c>
      <c r="Y13" s="105">
        <f ca="1">VLOOKUP(Y$11,$A$2:$H$600,3)</f>
        <v>1.19</v>
      </c>
      <c r="Z13" s="105">
        <f t="shared" ref="Z13:AE13" ca="1" si="17">VLOOKUP(Z$11,$A$2:$H$600,3)</f>
        <v>1.19</v>
      </c>
      <c r="AA13" s="105">
        <f t="shared" ca="1" si="17"/>
        <v>1.19</v>
      </c>
      <c r="AB13" s="105">
        <f t="shared" ca="1" si="17"/>
        <v>1.19</v>
      </c>
      <c r="AC13" s="105">
        <f t="shared" ca="1" si="17"/>
        <v>1.19</v>
      </c>
      <c r="AD13" s="105">
        <f t="shared" ca="1" si="17"/>
        <v>1.19</v>
      </c>
      <c r="AE13" s="105">
        <f t="shared" ca="1" si="17"/>
        <v>1.19</v>
      </c>
      <c r="AF13" s="108">
        <f t="shared" ca="1" si="15"/>
        <v>1.1899999999999997</v>
      </c>
      <c r="AG13" s="106"/>
      <c r="AH13" s="22" t="s">
        <v>92</v>
      </c>
      <c r="AI13" s="105">
        <f ca="1">VLOOKUP(AI$11,$A$2:$H$600,3)</f>
        <v>0.8</v>
      </c>
      <c r="AJ13" s="105">
        <f ca="1">VLOOKUP(AJ$11,$A$2:$H$600,3)</f>
        <v>0.8</v>
      </c>
      <c r="AK13" s="105">
        <f ca="1">VLOOKUP(AK$11,$A$2:$H$600,3)</f>
        <v>0.8</v>
      </c>
      <c r="AL13" s="105">
        <f ca="1">VLOOKUP(AL$11,$A$2:$H$600,3)</f>
        <v>0.8</v>
      </c>
      <c r="AM13" s="105">
        <f ca="1">VLOOKUP(AM$11,$A$2:$H$600,3)</f>
        <v>0.8</v>
      </c>
      <c r="AN13" s="108">
        <f t="shared" ca="1" si="16"/>
        <v>0.8</v>
      </c>
    </row>
    <row r="14" spans="1:40" x14ac:dyDescent="0.2">
      <c r="A14" s="101">
        <f t="shared" ca="1" si="7"/>
        <v>37226</v>
      </c>
      <c r="B14" s="104">
        <f ca="1">VLOOKUP($A14,[2]CurveFetch!$D$8:$R$1000,2,0)</f>
        <v>5.2649999999999997</v>
      </c>
      <c r="C14" s="104">
        <f ca="1">VLOOKUP($A14,[2]CurveFetch!$D$8:$R$1000,7,0)</f>
        <v>1.2050000000000001</v>
      </c>
      <c r="D14" s="104">
        <f ca="1">VLOOKUP($A14,[2]CurveFetch!$D$8:$R$1000,5,0)</f>
        <v>-0.27500000000000002</v>
      </c>
      <c r="E14" s="104">
        <f ca="1">VLOOKUP($A14,[2]CurveFetch!$D$8:$R$1000,4,0)</f>
        <v>0</v>
      </c>
      <c r="F14" s="104">
        <f ca="1">VLOOKUP($A14,[2]CurveFetch!$D$8:$R$1000,15,0)</f>
        <v>-0.01</v>
      </c>
      <c r="G14" s="104">
        <f ca="1">VLOOKUP($A14,[2]CurveFetch!$D$8:$R$1000,3,0)</f>
        <v>-0.21249999999999999</v>
      </c>
      <c r="H14" s="104">
        <f ca="1">VLOOKUP($A14,[2]CurveFetch!$D$8:$R$1000,9,0)</f>
        <v>1.4</v>
      </c>
      <c r="I14" s="104">
        <f ca="1">VLOOKUP($A14,[2]CurveFetch!$D$8:$R$1000,11,0)</f>
        <v>6.0787108211434002E-2</v>
      </c>
      <c r="J14" s="104">
        <f ca="1">VLOOKUP($A14,[2]CurveFetch!$D$8:$R$1000,8,0)</f>
        <v>1.2050000000000001</v>
      </c>
      <c r="K14" s="104">
        <f t="shared" ca="1" si="1"/>
        <v>0</v>
      </c>
      <c r="L14" s="104">
        <f t="shared" ca="1" si="2"/>
        <v>1.2150000000000001</v>
      </c>
      <c r="M14" s="104">
        <f t="shared" ca="1" si="3"/>
        <v>48.524999999999999</v>
      </c>
      <c r="N14" s="101">
        <f t="shared" ca="1" si="8"/>
        <v>37226</v>
      </c>
      <c r="O14" s="144">
        <v>127.3</v>
      </c>
      <c r="P14" s="145">
        <v>30.087096774193551</v>
      </c>
      <c r="Q14" s="144">
        <v>121.9</v>
      </c>
      <c r="R14" s="145">
        <v>39.435483870967744</v>
      </c>
      <c r="S14" s="144">
        <v>146</v>
      </c>
      <c r="T14" s="145">
        <v>22.064516129032256</v>
      </c>
      <c r="U14" s="104"/>
      <c r="V14" s="104"/>
      <c r="X14" s="22" t="s">
        <v>83</v>
      </c>
      <c r="Y14" s="105">
        <f ca="1">VLOOKUP(Y$11,$A$2:$H$600,6)</f>
        <v>0</v>
      </c>
      <c r="Z14" s="105">
        <f t="shared" ref="Z14:AE14" ca="1" si="18">VLOOKUP(Z$11,$A$2:$H$600,6)</f>
        <v>0</v>
      </c>
      <c r="AA14" s="105">
        <f t="shared" ca="1" si="18"/>
        <v>0</v>
      </c>
      <c r="AB14" s="105">
        <f t="shared" ca="1" si="18"/>
        <v>0</v>
      </c>
      <c r="AC14" s="105">
        <f t="shared" ca="1" si="18"/>
        <v>0</v>
      </c>
      <c r="AD14" s="105">
        <f t="shared" ca="1" si="18"/>
        <v>0</v>
      </c>
      <c r="AE14" s="105">
        <f t="shared" ca="1" si="18"/>
        <v>0</v>
      </c>
      <c r="AF14" s="108">
        <f t="shared" ca="1" si="15"/>
        <v>0</v>
      </c>
      <c r="AG14" s="106"/>
      <c r="AH14" s="22" t="s">
        <v>83</v>
      </c>
      <c r="AI14" s="105">
        <f ca="1">VLOOKUP(AI$11,$A$2:$H$600,6)</f>
        <v>0.01</v>
      </c>
      <c r="AJ14" s="105">
        <f ca="1">VLOOKUP(AJ$11,$A$2:$H$600,6)</f>
        <v>0.01</v>
      </c>
      <c r="AK14" s="105">
        <f ca="1">VLOOKUP(AK$11,$A$2:$H$600,6)</f>
        <v>0.01</v>
      </c>
      <c r="AL14" s="105">
        <f ca="1">VLOOKUP(AL$11,$A$2:$H$600,6)</f>
        <v>0.01</v>
      </c>
      <c r="AM14" s="105">
        <f ca="1">VLOOKUP(AM$11,$A$2:$H$600,6)</f>
        <v>0.01</v>
      </c>
      <c r="AN14" s="108">
        <f t="shared" ca="1" si="16"/>
        <v>0.01</v>
      </c>
    </row>
    <row r="15" spans="1:40" x14ac:dyDescent="0.2">
      <c r="A15" s="101">
        <f t="shared" ca="1" si="7"/>
        <v>37257</v>
      </c>
      <c r="B15" s="104">
        <f ca="1">VLOOKUP($A15,[2]CurveFetch!$D$8:$R$1000,2,0)</f>
        <v>5.2549999999999999</v>
      </c>
      <c r="C15" s="104">
        <f ca="1">VLOOKUP($A15,[2]CurveFetch!$D$8:$R$1000,7,0)</f>
        <v>1.1975</v>
      </c>
      <c r="D15" s="104">
        <f ca="1">VLOOKUP($A15,[2]CurveFetch!$D$8:$R$1000,5,0)</f>
        <v>-0.27500000000000002</v>
      </c>
      <c r="E15" s="104">
        <f ca="1">VLOOKUP($A15,[2]CurveFetch!$D$8:$R$1000,4,0)</f>
        <v>0</v>
      </c>
      <c r="F15" s="104">
        <f ca="1">VLOOKUP($A15,[2]CurveFetch!$D$8:$R$1000,15,0)</f>
        <v>-0.01</v>
      </c>
      <c r="G15" s="104">
        <f ca="1">VLOOKUP($A15,[2]CurveFetch!$D$8:$R$1000,3,0)</f>
        <v>-0.20749999999999999</v>
      </c>
      <c r="H15" s="104">
        <f ca="1">VLOOKUP($A15,[2]CurveFetch!$D$8:$R$1000,9,0)</f>
        <v>1.3925000000000001</v>
      </c>
      <c r="I15" s="104">
        <f ca="1">VLOOKUP($A15,[2]CurveFetch!$D$8:$R$1000,11,0)</f>
        <v>6.0415944557813003E-2</v>
      </c>
      <c r="J15" s="104">
        <f ca="1">VLOOKUP($A15,[2]CurveFetch!$D$8:$R$1000,8,0)</f>
        <v>1.1975</v>
      </c>
      <c r="K15" s="104">
        <f t="shared" ca="1" si="1"/>
        <v>0</v>
      </c>
      <c r="L15" s="104">
        <f t="shared" ca="1" si="2"/>
        <v>1.2075</v>
      </c>
      <c r="M15" s="104">
        <f t="shared" ca="1" si="3"/>
        <v>48.393749999999997</v>
      </c>
      <c r="N15" s="101">
        <f t="shared" ca="1" si="8"/>
        <v>37257</v>
      </c>
      <c r="O15" s="144">
        <v>109.3</v>
      </c>
      <c r="P15" s="145">
        <v>28.11</v>
      </c>
      <c r="Q15" s="144">
        <v>111.6</v>
      </c>
      <c r="R15" s="145">
        <v>36.659999999999997</v>
      </c>
      <c r="S15" s="144">
        <v>126</v>
      </c>
      <c r="T15" s="145">
        <v>18.2</v>
      </c>
      <c r="U15" s="104"/>
      <c r="V15" s="104"/>
      <c r="X15" s="22" t="s">
        <v>90</v>
      </c>
      <c r="Y15" s="105">
        <f ca="1">VLOOKUP(Y$11,$A$2:$H$600,4)</f>
        <v>-0.59</v>
      </c>
      <c r="Z15" s="105">
        <f t="shared" ref="Z15:AE15" ca="1" si="19">VLOOKUP(Z$11,$A$2:$H$600,4)</f>
        <v>-0.59</v>
      </c>
      <c r="AA15" s="105">
        <f t="shared" ca="1" si="19"/>
        <v>-0.59</v>
      </c>
      <c r="AB15" s="105">
        <f t="shared" ca="1" si="19"/>
        <v>-0.59</v>
      </c>
      <c r="AC15" s="105">
        <f t="shared" ca="1" si="19"/>
        <v>-0.59</v>
      </c>
      <c r="AD15" s="105">
        <f t="shared" ca="1" si="19"/>
        <v>-0.59</v>
      </c>
      <c r="AE15" s="105">
        <f t="shared" ca="1" si="19"/>
        <v>-0.59</v>
      </c>
      <c r="AF15" s="108">
        <f t="shared" ca="1" si="15"/>
        <v>-0.59</v>
      </c>
      <c r="AG15" s="106"/>
      <c r="AH15" s="22" t="s">
        <v>90</v>
      </c>
      <c r="AI15" s="105">
        <f ca="1">VLOOKUP(AI$11,$A$2:$H$600,4)</f>
        <v>-0.16</v>
      </c>
      <c r="AJ15" s="105">
        <f ca="1">VLOOKUP(AJ$11,$A$2:$H$600,4)</f>
        <v>-0.16</v>
      </c>
      <c r="AK15" s="105">
        <f ca="1">VLOOKUP(AK$11,$A$2:$H$600,4)</f>
        <v>-0.16</v>
      </c>
      <c r="AL15" s="105">
        <f ca="1">VLOOKUP(AL$11,$A$2:$H$600,4)</f>
        <v>-0.16</v>
      </c>
      <c r="AM15" s="105">
        <f ca="1">VLOOKUP(AM$11,$A$2:$H$600,4)</f>
        <v>-0.16</v>
      </c>
      <c r="AN15" s="108">
        <f t="shared" ca="1" si="16"/>
        <v>-0.16</v>
      </c>
    </row>
    <row r="16" spans="1:40" x14ac:dyDescent="0.2">
      <c r="A16" s="101">
        <f t="shared" ca="1" si="7"/>
        <v>37288</v>
      </c>
      <c r="B16" s="104">
        <f ca="1">VLOOKUP($A16,[2]CurveFetch!$D$8:$R$1000,2,0)</f>
        <v>5</v>
      </c>
      <c r="C16" s="104">
        <f ca="1">VLOOKUP($A16,[2]CurveFetch!$D$8:$R$1000,7,0)</f>
        <v>1.1975</v>
      </c>
      <c r="D16" s="104">
        <f ca="1">VLOOKUP($A16,[2]CurveFetch!$D$8:$R$1000,5,0)</f>
        <v>-0.27500000000000002</v>
      </c>
      <c r="E16" s="104">
        <f ca="1">VLOOKUP($A16,[2]CurveFetch!$D$8:$R$1000,4,0)</f>
        <v>0</v>
      </c>
      <c r="F16" s="104">
        <f ca="1">VLOOKUP($A16,[2]CurveFetch!$D$8:$R$1000,15,0)</f>
        <v>-0.01</v>
      </c>
      <c r="G16" s="104">
        <f ca="1">VLOOKUP($A16,[2]CurveFetch!$D$8:$R$1000,3,0)</f>
        <v>-0.20749999999999999</v>
      </c>
      <c r="H16" s="104">
        <f ca="1">VLOOKUP($A16,[2]CurveFetch!$D$8:$R$1000,9,0)</f>
        <v>1.3925000000000001</v>
      </c>
      <c r="I16" s="104">
        <f ca="1">VLOOKUP($A16,[2]CurveFetch!$D$8:$R$1000,11,0)</f>
        <v>6.0185767701812998E-2</v>
      </c>
      <c r="J16" s="104">
        <f ca="1">VLOOKUP($A16,[2]CurveFetch!$D$8:$R$1000,8,0)</f>
        <v>1.1975</v>
      </c>
      <c r="K16" s="104">
        <f t="shared" ca="1" si="1"/>
        <v>0</v>
      </c>
      <c r="L16" s="104">
        <f t="shared" ca="1" si="2"/>
        <v>1.2075</v>
      </c>
      <c r="M16" s="104">
        <f t="shared" ca="1" si="3"/>
        <v>46.481249999999996</v>
      </c>
      <c r="N16" s="101">
        <f t="shared" ca="1" si="8"/>
        <v>37288</v>
      </c>
      <c r="O16" s="144">
        <v>57</v>
      </c>
      <c r="P16" s="145">
        <v>29.854838709677423</v>
      </c>
      <c r="Q16" s="144">
        <v>58.1</v>
      </c>
      <c r="R16" s="145">
        <v>48.009677419354844</v>
      </c>
      <c r="S16" s="144">
        <v>63.5</v>
      </c>
      <c r="T16" s="145">
        <v>31.741935483870968</v>
      </c>
      <c r="U16" s="104"/>
      <c r="V16" s="104"/>
      <c r="X16" s="22" t="s">
        <v>91</v>
      </c>
      <c r="Y16" s="105">
        <f ca="1">VLOOKUP(Y$11,$A$2:$H$600,7)</f>
        <v>-0.19</v>
      </c>
      <c r="Z16" s="105">
        <f t="shared" ref="Z16:AE16" ca="1" si="20">VLOOKUP(Z$11,$A$2:$H$600,7)</f>
        <v>-0.19</v>
      </c>
      <c r="AA16" s="105">
        <f t="shared" ca="1" si="20"/>
        <v>-0.19</v>
      </c>
      <c r="AB16" s="105">
        <f t="shared" ca="1" si="20"/>
        <v>-0.19</v>
      </c>
      <c r="AC16" s="105">
        <f t="shared" ca="1" si="20"/>
        <v>-0.19</v>
      </c>
      <c r="AD16" s="105">
        <f t="shared" ca="1" si="20"/>
        <v>-0.19</v>
      </c>
      <c r="AE16" s="105">
        <f t="shared" ca="1" si="20"/>
        <v>-0.19</v>
      </c>
      <c r="AF16" s="108">
        <f t="shared" ca="1" si="15"/>
        <v>-0.18999999999999997</v>
      </c>
      <c r="AG16" s="106"/>
      <c r="AH16" s="22" t="s">
        <v>91</v>
      </c>
      <c r="AI16" s="105">
        <f ca="1">VLOOKUP(AI$11,$A$2:$H$600,7)</f>
        <v>-0.19</v>
      </c>
      <c r="AJ16" s="105">
        <f ca="1">VLOOKUP(AJ$11,$A$2:$H$600,7)</f>
        <v>-0.19</v>
      </c>
      <c r="AK16" s="105">
        <f ca="1">VLOOKUP(AK$11,$A$2:$H$600,7)</f>
        <v>-0.19</v>
      </c>
      <c r="AL16" s="105">
        <f ca="1">VLOOKUP(AL$11,$A$2:$H$600,7)</f>
        <v>-0.19</v>
      </c>
      <c r="AM16" s="105">
        <f ca="1">VLOOKUP(AM$11,$A$2:$H$600,7)</f>
        <v>-0.19</v>
      </c>
      <c r="AN16" s="108">
        <f t="shared" ca="1" si="16"/>
        <v>-0.19</v>
      </c>
    </row>
    <row r="17" spans="1:40" ht="12" thickBot="1" x14ac:dyDescent="0.25">
      <c r="A17" s="101">
        <f t="shared" ca="1" si="7"/>
        <v>37316</v>
      </c>
      <c r="B17" s="104">
        <f ca="1">VLOOKUP($A17,[2]CurveFetch!$D$8:$R$1000,2,0)</f>
        <v>4.6849999999999996</v>
      </c>
      <c r="C17" s="104">
        <f ca="1">VLOOKUP($A17,[2]CurveFetch!$D$8:$R$1000,7,0)</f>
        <v>1.1975</v>
      </c>
      <c r="D17" s="104">
        <f ca="1">VLOOKUP($A17,[2]CurveFetch!$D$8:$R$1000,5,0)</f>
        <v>-0.27500000000000002</v>
      </c>
      <c r="E17" s="104">
        <f ca="1">VLOOKUP($A17,[2]CurveFetch!$D$8:$R$1000,4,0)</f>
        <v>0</v>
      </c>
      <c r="F17" s="104">
        <f ca="1">VLOOKUP($A17,[2]CurveFetch!$D$8:$R$1000,15,0)</f>
        <v>-0.01</v>
      </c>
      <c r="G17" s="104">
        <f ca="1">VLOOKUP($A17,[2]CurveFetch!$D$8:$R$1000,3,0)</f>
        <v>-0.20749999999999999</v>
      </c>
      <c r="H17" s="104">
        <f ca="1">VLOOKUP($A17,[2]CurveFetch!$D$8:$R$1000,9,0)</f>
        <v>1.3925000000000001</v>
      </c>
      <c r="I17" s="104">
        <f ca="1">VLOOKUP($A17,[2]CurveFetch!$D$8:$R$1000,11,0)</f>
        <v>5.9977866040555002E-2</v>
      </c>
      <c r="J17" s="104">
        <f ca="1">VLOOKUP($A17,[2]CurveFetch!$D$8:$R$1000,8,0)</f>
        <v>1.1975</v>
      </c>
      <c r="K17" s="104">
        <f t="shared" ca="1" si="1"/>
        <v>0</v>
      </c>
      <c r="L17" s="104">
        <f t="shared" ca="1" si="2"/>
        <v>1.2075</v>
      </c>
      <c r="M17" s="104">
        <f t="shared" ca="1" si="3"/>
        <v>44.118749999999999</v>
      </c>
      <c r="N17" s="101">
        <f t="shared" ca="1" si="8"/>
        <v>37316</v>
      </c>
      <c r="O17" s="144">
        <v>36.5</v>
      </c>
      <c r="P17" s="145">
        <v>34.208333333333329</v>
      </c>
      <c r="Q17" s="144">
        <v>48.85</v>
      </c>
      <c r="R17" s="145">
        <v>42.587499999999999</v>
      </c>
      <c r="S17" s="144">
        <v>37.5</v>
      </c>
      <c r="T17" s="145">
        <v>37.291666666666664</v>
      </c>
      <c r="U17" s="104"/>
      <c r="V17" s="104"/>
      <c r="X17" s="22" t="s">
        <v>82</v>
      </c>
      <c r="Y17" s="105">
        <f ca="1">VLOOKUP(Y$11,$A$2:$H$600,5)</f>
        <v>-0.02</v>
      </c>
      <c r="Z17" s="105">
        <f t="shared" ref="Z17:AE17" ca="1" si="21">VLOOKUP(Z$11,$A$2:$H$600,5)</f>
        <v>-0.02</v>
      </c>
      <c r="AA17" s="105">
        <f t="shared" ca="1" si="21"/>
        <v>-0.02</v>
      </c>
      <c r="AB17" s="105">
        <f t="shared" ca="1" si="21"/>
        <v>-0.02</v>
      </c>
      <c r="AC17" s="105">
        <f t="shared" ca="1" si="21"/>
        <v>-0.02</v>
      </c>
      <c r="AD17" s="105">
        <f t="shared" ca="1" si="21"/>
        <v>-0.02</v>
      </c>
      <c r="AE17" s="105">
        <f t="shared" ca="1" si="21"/>
        <v>-0.02</v>
      </c>
      <c r="AF17" s="109">
        <f t="shared" ca="1" si="15"/>
        <v>-0.02</v>
      </c>
      <c r="AG17" s="106"/>
      <c r="AH17" s="22" t="s">
        <v>82</v>
      </c>
      <c r="AI17" s="105">
        <f ca="1">VLOOKUP(AI$11,$A$2:$H$600,5)</f>
        <v>0</v>
      </c>
      <c r="AJ17" s="105">
        <f ca="1">VLOOKUP(AJ$11,$A$2:$H$600,5)</f>
        <v>0</v>
      </c>
      <c r="AK17" s="105">
        <f ca="1">VLOOKUP(AK$11,$A$2:$H$600,5)</f>
        <v>0</v>
      </c>
      <c r="AL17" s="105">
        <f ca="1">VLOOKUP(AL$11,$A$2:$H$600,5)</f>
        <v>0</v>
      </c>
      <c r="AM17" s="105">
        <f ca="1">VLOOKUP(AM$11,$A$2:$H$600,5)</f>
        <v>0</v>
      </c>
      <c r="AN17" s="109">
        <f t="shared" ca="1" si="16"/>
        <v>0</v>
      </c>
    </row>
    <row r="18" spans="1:40" x14ac:dyDescent="0.2">
      <c r="A18" s="101">
        <f t="shared" ca="1" si="7"/>
        <v>37347</v>
      </c>
      <c r="B18" s="104">
        <f ca="1">VLOOKUP($A18,[2]CurveFetch!$D$8:$R$1000,2,0)</f>
        <v>4.2549999999999999</v>
      </c>
      <c r="C18" s="104">
        <f ca="1">VLOOKUP($A18,[2]CurveFetch!$D$8:$R$1000,7,0)</f>
        <v>1.19</v>
      </c>
      <c r="D18" s="104">
        <f ca="1">VLOOKUP($A18,[2]CurveFetch!$D$8:$R$1000,5,0)</f>
        <v>-0.59</v>
      </c>
      <c r="E18" s="104">
        <f ca="1">VLOOKUP($A18,[2]CurveFetch!$D$8:$R$1000,4,0)</f>
        <v>-0.02</v>
      </c>
      <c r="F18" s="104">
        <f ca="1">VLOOKUP($A18,[2]CurveFetch!$D$8:$R$1000,15,0)</f>
        <v>0</v>
      </c>
      <c r="G18" s="104">
        <f ca="1">VLOOKUP($A18,[2]CurveFetch!$D$8:$R$1000,3,0)</f>
        <v>-0.19</v>
      </c>
      <c r="H18" s="104">
        <f ca="1">VLOOKUP($A18,[2]CurveFetch!$D$8:$R$1000,9,0)</f>
        <v>1.29</v>
      </c>
      <c r="I18" s="104">
        <f ca="1">VLOOKUP($A18,[2]CurveFetch!$D$8:$R$1000,11,0)</f>
        <v>5.9768611976347003E-2</v>
      </c>
      <c r="J18" s="104">
        <f ca="1">VLOOKUP($A18,[2]CurveFetch!$D$8:$R$1000,8,0)</f>
        <v>0.79</v>
      </c>
      <c r="K18" s="104">
        <f t="shared" ca="1" si="1"/>
        <v>0.39999999999999991</v>
      </c>
      <c r="L18" s="104">
        <f t="shared" ca="1" si="2"/>
        <v>1.19</v>
      </c>
      <c r="M18" s="104">
        <f t="shared" ca="1" si="3"/>
        <v>40.837500000000006</v>
      </c>
      <c r="N18" s="101">
        <f t="shared" ca="1" si="8"/>
        <v>37347</v>
      </c>
      <c r="O18" s="144">
        <v>35</v>
      </c>
      <c r="P18" s="145">
        <v>34.91935483870968</v>
      </c>
      <c r="Q18" s="144">
        <v>48.1</v>
      </c>
      <c r="R18" s="145">
        <v>41.311290322580646</v>
      </c>
      <c r="S18" s="144">
        <v>33.25</v>
      </c>
      <c r="T18" s="145">
        <v>38.895161290322591</v>
      </c>
      <c r="U18" s="104"/>
      <c r="V18" s="104"/>
    </row>
    <row r="19" spans="1:40" ht="12" thickBot="1" x14ac:dyDescent="0.25">
      <c r="A19" s="101">
        <f t="shared" ca="1" si="7"/>
        <v>37377</v>
      </c>
      <c r="B19" s="104">
        <f ca="1">VLOOKUP($A19,[2]CurveFetch!$D$8:$R$1000,2,0)</f>
        <v>4.165</v>
      </c>
      <c r="C19" s="104">
        <f ca="1">VLOOKUP($A19,[2]CurveFetch!$D$8:$R$1000,7,0)</f>
        <v>1.19</v>
      </c>
      <c r="D19" s="104">
        <f ca="1">VLOOKUP($A19,[2]CurveFetch!$D$8:$R$1000,5,0)</f>
        <v>-0.59</v>
      </c>
      <c r="E19" s="104">
        <f ca="1">VLOOKUP($A19,[2]CurveFetch!$D$8:$R$1000,4,0)</f>
        <v>-0.02</v>
      </c>
      <c r="F19" s="104">
        <f ca="1">VLOOKUP($A19,[2]CurveFetch!$D$8:$R$1000,15,0)</f>
        <v>0</v>
      </c>
      <c r="G19" s="104">
        <f ca="1">VLOOKUP($A19,[2]CurveFetch!$D$8:$R$1000,3,0)</f>
        <v>-0.19</v>
      </c>
      <c r="H19" s="104">
        <f ca="1">VLOOKUP($A19,[2]CurveFetch!$D$8:$R$1000,9,0)</f>
        <v>1.29</v>
      </c>
      <c r="I19" s="104">
        <f ca="1">VLOOKUP($A19,[2]CurveFetch!$D$8:$R$1000,11,0)</f>
        <v>5.9594830646529998E-2</v>
      </c>
      <c r="J19" s="104">
        <f ca="1">VLOOKUP($A19,[2]CurveFetch!$D$8:$R$1000,8,0)</f>
        <v>0.79</v>
      </c>
      <c r="K19" s="104">
        <f t="shared" ca="1" si="1"/>
        <v>0.39999999999999991</v>
      </c>
      <c r="L19" s="104">
        <f t="shared" ca="1" si="2"/>
        <v>1.19</v>
      </c>
      <c r="M19" s="104">
        <f t="shared" ca="1" si="3"/>
        <v>40.162500000000001</v>
      </c>
      <c r="N19" s="101">
        <f t="shared" ca="1" si="8"/>
        <v>37377</v>
      </c>
      <c r="O19" s="144">
        <v>34.85</v>
      </c>
      <c r="P19" s="145">
        <v>26.034677419354832</v>
      </c>
      <c r="Q19" s="144">
        <v>45.7</v>
      </c>
      <c r="R19" s="145">
        <v>38.777419354838706</v>
      </c>
      <c r="S19" s="144">
        <v>34.09124932979762</v>
      </c>
      <c r="T19" s="145">
        <v>27.597490482260163</v>
      </c>
      <c r="U19" s="104"/>
      <c r="V19" s="104"/>
      <c r="Y19" s="102">
        <v>37712</v>
      </c>
      <c r="Z19" s="102">
        <v>37742</v>
      </c>
      <c r="AA19" s="102">
        <v>37773</v>
      </c>
      <c r="AB19" s="102">
        <v>37803</v>
      </c>
      <c r="AC19" s="102">
        <v>37834</v>
      </c>
      <c r="AD19" s="102">
        <v>37865</v>
      </c>
      <c r="AE19" s="102">
        <v>37895</v>
      </c>
      <c r="AF19" s="22" t="s">
        <v>88</v>
      </c>
      <c r="AG19" s="22"/>
      <c r="AI19" s="102">
        <v>37926</v>
      </c>
      <c r="AJ19" s="102">
        <v>37956</v>
      </c>
      <c r="AK19" s="102">
        <v>37987</v>
      </c>
      <c r="AL19" s="102">
        <v>38018</v>
      </c>
      <c r="AM19" s="102">
        <v>38047</v>
      </c>
      <c r="AN19" s="25" t="s">
        <v>96</v>
      </c>
    </row>
    <row r="20" spans="1:40" x14ac:dyDescent="0.2">
      <c r="A20" s="101">
        <f t="shared" ca="1" si="7"/>
        <v>37408</v>
      </c>
      <c r="B20" s="104">
        <f ca="1">VLOOKUP($A20,[2]CurveFetch!$D$8:$R$1000,2,0)</f>
        <v>4.1449999999999996</v>
      </c>
      <c r="C20" s="104">
        <f ca="1">VLOOKUP($A20,[2]CurveFetch!$D$8:$R$1000,7,0)</f>
        <v>1.19</v>
      </c>
      <c r="D20" s="104">
        <f ca="1">VLOOKUP($A20,[2]CurveFetch!$D$8:$R$1000,5,0)</f>
        <v>-0.59</v>
      </c>
      <c r="E20" s="104">
        <f ca="1">VLOOKUP($A20,[2]CurveFetch!$D$8:$R$1000,4,0)</f>
        <v>-0.02</v>
      </c>
      <c r="F20" s="104">
        <f ca="1">VLOOKUP($A20,[2]CurveFetch!$D$8:$R$1000,15,0)</f>
        <v>0</v>
      </c>
      <c r="G20" s="104">
        <f ca="1">VLOOKUP($A20,[2]CurveFetch!$D$8:$R$1000,3,0)</f>
        <v>-0.19</v>
      </c>
      <c r="H20" s="104">
        <f ca="1">VLOOKUP($A20,[2]CurveFetch!$D$8:$R$1000,9,0)</f>
        <v>1.29</v>
      </c>
      <c r="I20" s="104">
        <f ca="1">VLOOKUP($A20,[2]CurveFetch!$D$8:$R$1000,11,0)</f>
        <v>5.9415256616263998E-2</v>
      </c>
      <c r="J20" s="104">
        <f ca="1">VLOOKUP($A20,[2]CurveFetch!$D$8:$R$1000,8,0)</f>
        <v>0.79</v>
      </c>
      <c r="K20" s="104">
        <f t="shared" ca="1" si="1"/>
        <v>0.39999999999999991</v>
      </c>
      <c r="L20" s="104">
        <f t="shared" ca="1" si="2"/>
        <v>1.19</v>
      </c>
      <c r="M20" s="104">
        <f t="shared" ca="1" si="3"/>
        <v>40.012499999999996</v>
      </c>
      <c r="N20" s="101">
        <f t="shared" ca="1" si="8"/>
        <v>37408</v>
      </c>
      <c r="O20" s="144">
        <v>32.1</v>
      </c>
      <c r="P20" s="145">
        <v>26.785714285714278</v>
      </c>
      <c r="Q20" s="144">
        <v>39.4</v>
      </c>
      <c r="R20" s="145">
        <v>36.864285714285707</v>
      </c>
      <c r="S20" s="144">
        <v>31.854926727414981</v>
      </c>
      <c r="T20" s="145">
        <v>28.264796112272524</v>
      </c>
      <c r="U20" s="104"/>
      <c r="V20" s="104"/>
      <c r="X20" s="22" t="s">
        <v>80</v>
      </c>
      <c r="Y20" s="105">
        <f ca="1">VLOOKUP(Y$19,$A$2:$H$600,2)</f>
        <v>3.7549999999999999</v>
      </c>
      <c r="Z20" s="105">
        <f t="shared" ref="Z20:AE20" ca="1" si="22">VLOOKUP(Z$19,$A$2:$H$600,2)</f>
        <v>3.7050000000000001</v>
      </c>
      <c r="AA20" s="105">
        <f t="shared" ca="1" si="22"/>
        <v>3.7149999999999999</v>
      </c>
      <c r="AB20" s="105">
        <f t="shared" ca="1" si="22"/>
        <v>3.73</v>
      </c>
      <c r="AC20" s="105">
        <f t="shared" ca="1" si="22"/>
        <v>3.7250000000000001</v>
      </c>
      <c r="AD20" s="105">
        <f t="shared" ca="1" si="22"/>
        <v>3.7370000000000001</v>
      </c>
      <c r="AE20" s="105">
        <f t="shared" ca="1" si="22"/>
        <v>3.7469999999999999</v>
      </c>
      <c r="AF20" s="107">
        <f t="shared" ref="AF20:AF25" ca="1" si="23">AVERAGE(Y20:AE20)</f>
        <v>3.7305714285714293</v>
      </c>
      <c r="AG20" s="106"/>
      <c r="AH20" s="22" t="s">
        <v>80</v>
      </c>
      <c r="AI20" s="105">
        <f ca="1">VLOOKUP(AI$19,$A$2:$H$600,2)</f>
        <v>3.8820000000000001</v>
      </c>
      <c r="AJ20" s="105">
        <f ca="1">VLOOKUP(AJ$19,$A$2:$H$600,2)</f>
        <v>4.0069999999999997</v>
      </c>
      <c r="AK20" s="105">
        <f ca="1">VLOOKUP(AK$19,$A$2:$H$600,2)</f>
        <v>4.085</v>
      </c>
      <c r="AL20" s="105">
        <f ca="1">VLOOKUP(AL$19,$A$2:$H$600,2)</f>
        <v>3.97</v>
      </c>
      <c r="AM20" s="105">
        <f ca="1">VLOOKUP(AM$19,$A$2:$H$600,2)</f>
        <v>3.83</v>
      </c>
      <c r="AN20" s="107">
        <f t="shared" ref="AN20:AN25" ca="1" si="24">AVERAGE(AI20:AM20)</f>
        <v>3.9548000000000001</v>
      </c>
    </row>
    <row r="21" spans="1:40" x14ac:dyDescent="0.2">
      <c r="A21" s="101">
        <f t="shared" ca="1" si="7"/>
        <v>37438</v>
      </c>
      <c r="B21" s="104">
        <f ca="1">VLOOKUP($A21,[2]CurveFetch!$D$8:$R$1000,2,0)</f>
        <v>4.1449999999999996</v>
      </c>
      <c r="C21" s="104">
        <f ca="1">VLOOKUP($A21,[2]CurveFetch!$D$8:$R$1000,7,0)</f>
        <v>1.19</v>
      </c>
      <c r="D21" s="104">
        <f ca="1">VLOOKUP($A21,[2]CurveFetch!$D$8:$R$1000,5,0)</f>
        <v>-0.59</v>
      </c>
      <c r="E21" s="104">
        <f ca="1">VLOOKUP($A21,[2]CurveFetch!$D$8:$R$1000,4,0)</f>
        <v>-0.02</v>
      </c>
      <c r="F21" s="104">
        <f ca="1">VLOOKUP($A21,[2]CurveFetch!$D$8:$R$1000,15,0)</f>
        <v>0</v>
      </c>
      <c r="G21" s="104">
        <f ca="1">VLOOKUP($A21,[2]CurveFetch!$D$8:$R$1000,3,0)</f>
        <v>-0.19</v>
      </c>
      <c r="H21" s="104">
        <f ca="1">VLOOKUP($A21,[2]CurveFetch!$D$8:$R$1000,9,0)</f>
        <v>1.29</v>
      </c>
      <c r="I21" s="104">
        <f ca="1">VLOOKUP($A21,[2]CurveFetch!$D$8:$R$1000,11,0)</f>
        <v>5.9276779417706003E-2</v>
      </c>
      <c r="J21" s="104">
        <f ca="1">VLOOKUP($A21,[2]CurveFetch!$D$8:$R$1000,8,0)</f>
        <v>0.79</v>
      </c>
      <c r="K21" s="104">
        <f t="shared" ca="1" si="1"/>
        <v>0.39999999999999991</v>
      </c>
      <c r="L21" s="104">
        <f t="shared" ca="1" si="2"/>
        <v>1.19</v>
      </c>
      <c r="M21" s="104">
        <f t="shared" ca="1" si="3"/>
        <v>40.012499999999996</v>
      </c>
      <c r="N21" s="101">
        <f t="shared" ca="1" si="8"/>
        <v>37438</v>
      </c>
      <c r="O21" s="144">
        <v>28.1</v>
      </c>
      <c r="P21" s="145">
        <v>27.624193548387094</v>
      </c>
      <c r="Q21" s="144">
        <v>31.5</v>
      </c>
      <c r="R21" s="145">
        <v>32.633870967741935</v>
      </c>
      <c r="S21" s="144">
        <v>29.957513478693752</v>
      </c>
      <c r="T21" s="145">
        <v>26.766687384186998</v>
      </c>
      <c r="U21" s="104"/>
      <c r="V21" s="104"/>
      <c r="X21" s="22" t="s">
        <v>92</v>
      </c>
      <c r="Y21" s="105">
        <f ca="1">VLOOKUP(Y$19,$A$2:$H$600,3)</f>
        <v>0.83</v>
      </c>
      <c r="Z21" s="105">
        <f t="shared" ref="Z21:AE21" ca="1" si="25">VLOOKUP(Z$19,$A$2:$H$600,3)</f>
        <v>0.83</v>
      </c>
      <c r="AA21" s="105">
        <f t="shared" ca="1" si="25"/>
        <v>0.83</v>
      </c>
      <c r="AB21" s="105">
        <f t="shared" ca="1" si="25"/>
        <v>0.83</v>
      </c>
      <c r="AC21" s="105">
        <f t="shared" ca="1" si="25"/>
        <v>0.83</v>
      </c>
      <c r="AD21" s="105">
        <f t="shared" ca="1" si="25"/>
        <v>0.83</v>
      </c>
      <c r="AE21" s="105">
        <f t="shared" ca="1" si="25"/>
        <v>0.83</v>
      </c>
      <c r="AF21" s="108">
        <f t="shared" ca="1" si="23"/>
        <v>0.83</v>
      </c>
      <c r="AG21" s="106"/>
      <c r="AH21" s="22" t="s">
        <v>92</v>
      </c>
      <c r="AI21" s="105">
        <f ca="1">VLOOKUP(AI$19,$A$2:$H$600,3)</f>
        <v>0.44</v>
      </c>
      <c r="AJ21" s="105">
        <f ca="1">VLOOKUP(AJ$19,$A$2:$H$600,3)</f>
        <v>0.44</v>
      </c>
      <c r="AK21" s="105">
        <f ca="1">VLOOKUP(AK$19,$A$2:$H$600,3)</f>
        <v>0.44</v>
      </c>
      <c r="AL21" s="105">
        <f ca="1">VLOOKUP(AL$19,$A$2:$H$600,3)</f>
        <v>0.44</v>
      </c>
      <c r="AM21" s="105">
        <f ca="1">VLOOKUP(AM$19,$A$2:$H$600,3)</f>
        <v>0.44</v>
      </c>
      <c r="AN21" s="108">
        <f t="shared" ca="1" si="24"/>
        <v>0.44000000000000006</v>
      </c>
    </row>
    <row r="22" spans="1:40" x14ac:dyDescent="0.2">
      <c r="A22" s="101">
        <f t="shared" ca="1" si="7"/>
        <v>37469</v>
      </c>
      <c r="B22" s="104">
        <f ca="1">VLOOKUP($A22,[2]CurveFetch!$D$8:$R$1000,2,0)</f>
        <v>4.1449999999999996</v>
      </c>
      <c r="C22" s="104">
        <f ca="1">VLOOKUP($A22,[2]CurveFetch!$D$8:$R$1000,7,0)</f>
        <v>1.19</v>
      </c>
      <c r="D22" s="104">
        <f ca="1">VLOOKUP($A22,[2]CurveFetch!$D$8:$R$1000,5,0)</f>
        <v>-0.59</v>
      </c>
      <c r="E22" s="104">
        <f ca="1">VLOOKUP($A22,[2]CurveFetch!$D$8:$R$1000,4,0)</f>
        <v>-0.02</v>
      </c>
      <c r="F22" s="104">
        <f ca="1">VLOOKUP($A22,[2]CurveFetch!$D$8:$R$1000,15,0)</f>
        <v>0</v>
      </c>
      <c r="G22" s="104">
        <f ca="1">VLOOKUP($A22,[2]CurveFetch!$D$8:$R$1000,3,0)</f>
        <v>-0.19</v>
      </c>
      <c r="H22" s="104">
        <f ca="1">VLOOKUP($A22,[2]CurveFetch!$D$8:$R$1000,9,0)</f>
        <v>1.29</v>
      </c>
      <c r="I22" s="104">
        <f ca="1">VLOOKUP($A22,[2]CurveFetch!$D$8:$R$1000,11,0)</f>
        <v>5.9191671364225998E-2</v>
      </c>
      <c r="J22" s="104">
        <f ca="1">VLOOKUP($A22,[2]CurveFetch!$D$8:$R$1000,8,0)</f>
        <v>0.79</v>
      </c>
      <c r="K22" s="104">
        <f t="shared" ca="1" si="1"/>
        <v>0.39999999999999991</v>
      </c>
      <c r="L22" s="104">
        <f t="shared" ca="1" si="2"/>
        <v>1.19</v>
      </c>
      <c r="M22" s="104">
        <f t="shared" ca="1" si="3"/>
        <v>40.012499999999996</v>
      </c>
      <c r="N22" s="101">
        <f t="shared" ca="1" si="8"/>
        <v>37469</v>
      </c>
      <c r="O22" s="144">
        <v>30.4</v>
      </c>
      <c r="P22" s="145">
        <v>21.316666666666666</v>
      </c>
      <c r="Q22" s="144">
        <v>36.9</v>
      </c>
      <c r="R22" s="145">
        <v>30.658333333333331</v>
      </c>
      <c r="S22" s="144">
        <v>27.547441307993743</v>
      </c>
      <c r="T22" s="145">
        <v>22.822665351990668</v>
      </c>
      <c r="U22" s="104"/>
      <c r="V22" s="104"/>
      <c r="X22" s="22" t="s">
        <v>83</v>
      </c>
      <c r="Y22" s="105">
        <f ca="1">VLOOKUP(Y$19,$A$2:$H$600,6)</f>
        <v>0.01</v>
      </c>
      <c r="Z22" s="105">
        <f t="shared" ref="Z22:AE22" ca="1" si="26">VLOOKUP(Z$19,$A$2:$H$600,6)</f>
        <v>0.01</v>
      </c>
      <c r="AA22" s="105">
        <f t="shared" ca="1" si="26"/>
        <v>0.01</v>
      </c>
      <c r="AB22" s="105">
        <f t="shared" ca="1" si="26"/>
        <v>0.01</v>
      </c>
      <c r="AC22" s="105">
        <f t="shared" ca="1" si="26"/>
        <v>0.01</v>
      </c>
      <c r="AD22" s="105">
        <f t="shared" ca="1" si="26"/>
        <v>0.01</v>
      </c>
      <c r="AE22" s="105">
        <f t="shared" ca="1" si="26"/>
        <v>0.01</v>
      </c>
      <c r="AF22" s="108">
        <f t="shared" ca="1" si="23"/>
        <v>0.01</v>
      </c>
      <c r="AG22" s="106"/>
      <c r="AH22" s="22" t="s">
        <v>83</v>
      </c>
      <c r="AI22" s="105">
        <f ca="1">VLOOKUP(AI$19,$A$2:$H$600,6)</f>
        <v>0.01</v>
      </c>
      <c r="AJ22" s="105">
        <f ca="1">VLOOKUP(AJ$19,$A$2:$H$600,6)</f>
        <v>0.01</v>
      </c>
      <c r="AK22" s="105">
        <f ca="1">VLOOKUP(AK$19,$A$2:$H$600,6)</f>
        <v>0.01</v>
      </c>
      <c r="AL22" s="105">
        <f ca="1">VLOOKUP(AL$19,$A$2:$H$600,6)</f>
        <v>0.01</v>
      </c>
      <c r="AM22" s="105">
        <f ca="1">VLOOKUP(AM$19,$A$2:$H$600,6)</f>
        <v>0.01</v>
      </c>
      <c r="AN22" s="108">
        <f t="shared" ca="1" si="24"/>
        <v>0.01</v>
      </c>
    </row>
    <row r="23" spans="1:40" x14ac:dyDescent="0.2">
      <c r="A23" s="101">
        <f t="shared" ca="1" si="7"/>
        <v>37500</v>
      </c>
      <c r="B23" s="104">
        <f ca="1">VLOOKUP($A23,[2]CurveFetch!$D$8:$R$1000,2,0)</f>
        <v>4.1399999999999997</v>
      </c>
      <c r="C23" s="104">
        <f ca="1">VLOOKUP($A23,[2]CurveFetch!$D$8:$R$1000,7,0)</f>
        <v>1.19</v>
      </c>
      <c r="D23" s="104">
        <f ca="1">VLOOKUP($A23,[2]CurveFetch!$D$8:$R$1000,5,0)</f>
        <v>-0.59</v>
      </c>
      <c r="E23" s="104">
        <f ca="1">VLOOKUP($A23,[2]CurveFetch!$D$8:$R$1000,4,0)</f>
        <v>-0.02</v>
      </c>
      <c r="F23" s="104">
        <f ca="1">VLOOKUP($A23,[2]CurveFetch!$D$8:$R$1000,15,0)</f>
        <v>0</v>
      </c>
      <c r="G23" s="104">
        <f ca="1">VLOOKUP($A23,[2]CurveFetch!$D$8:$R$1000,3,0)</f>
        <v>-0.19</v>
      </c>
      <c r="H23" s="104">
        <f ca="1">VLOOKUP($A23,[2]CurveFetch!$D$8:$R$1000,9,0)</f>
        <v>1.29</v>
      </c>
      <c r="I23" s="104">
        <f ca="1">VLOOKUP($A23,[2]CurveFetch!$D$8:$R$1000,11,0)</f>
        <v>5.9106563313152997E-2</v>
      </c>
      <c r="J23" s="104">
        <f ca="1">VLOOKUP($A23,[2]CurveFetch!$D$8:$R$1000,8,0)</f>
        <v>0.79</v>
      </c>
      <c r="K23" s="104">
        <f t="shared" ca="1" si="1"/>
        <v>0.39999999999999991</v>
      </c>
      <c r="L23" s="104">
        <f t="shared" ca="1" si="2"/>
        <v>1.19</v>
      </c>
      <c r="M23" s="104">
        <f t="shared" ca="1" si="3"/>
        <v>39.975000000000001</v>
      </c>
      <c r="N23" s="101">
        <f t="shared" ca="1" si="8"/>
        <v>37500</v>
      </c>
      <c r="O23" s="144">
        <v>30.9</v>
      </c>
      <c r="P23" s="145">
        <v>21.259677419354837</v>
      </c>
      <c r="Q23" s="144">
        <v>37.9</v>
      </c>
      <c r="R23" s="145">
        <v>23.777419354838713</v>
      </c>
      <c r="S23" s="144">
        <v>28.797441307993743</v>
      </c>
      <c r="T23" s="145">
        <v>22.565272878872388</v>
      </c>
      <c r="U23" s="104"/>
      <c r="V23" s="104"/>
      <c r="X23" s="22" t="s">
        <v>90</v>
      </c>
      <c r="Y23" s="105">
        <f ca="1">VLOOKUP(Y$19,$A$2:$H$600,4)</f>
        <v>-0.34499999999999997</v>
      </c>
      <c r="Z23" s="105">
        <f t="shared" ref="Z23:AE23" ca="1" si="27">VLOOKUP(Z$19,$A$2:$H$600,4)</f>
        <v>-0.34499999999999997</v>
      </c>
      <c r="AA23" s="105">
        <f t="shared" ca="1" si="27"/>
        <v>-0.34499999999999997</v>
      </c>
      <c r="AB23" s="105">
        <f t="shared" ca="1" si="27"/>
        <v>-0.34499999999999997</v>
      </c>
      <c r="AC23" s="105">
        <f t="shared" ca="1" si="27"/>
        <v>-0.34499999999999997</v>
      </c>
      <c r="AD23" s="105">
        <f t="shared" ca="1" si="27"/>
        <v>-0.34499999999999997</v>
      </c>
      <c r="AE23" s="105">
        <f t="shared" ca="1" si="27"/>
        <v>-0.34499999999999997</v>
      </c>
      <c r="AF23" s="108">
        <f t="shared" ca="1" si="23"/>
        <v>-0.34500000000000003</v>
      </c>
      <c r="AG23" s="106"/>
      <c r="AH23" s="22" t="s">
        <v>90</v>
      </c>
      <c r="AI23" s="105">
        <f ca="1">VLOOKUP(AI$19,$A$2:$H$600,4)</f>
        <v>-0.28999999999999998</v>
      </c>
      <c r="AJ23" s="105">
        <f ca="1">VLOOKUP(AJ$19,$A$2:$H$600,4)</f>
        <v>-0.28999999999999998</v>
      </c>
      <c r="AK23" s="105">
        <f ca="1">VLOOKUP(AK$19,$A$2:$H$600,4)</f>
        <v>-0.28999999999999998</v>
      </c>
      <c r="AL23" s="105">
        <f ca="1">VLOOKUP(AL$19,$A$2:$H$600,4)</f>
        <v>-0.28999999999999998</v>
      </c>
      <c r="AM23" s="105">
        <f ca="1">VLOOKUP(AM$19,$A$2:$H$600,4)</f>
        <v>-0.28999999999999998</v>
      </c>
      <c r="AN23" s="108">
        <f t="shared" ca="1" si="24"/>
        <v>-0.28999999999999998</v>
      </c>
    </row>
    <row r="24" spans="1:40" x14ac:dyDescent="0.2">
      <c r="A24" s="101">
        <f t="shared" ca="1" si="7"/>
        <v>37530</v>
      </c>
      <c r="B24" s="104">
        <f ca="1">VLOOKUP($A24,[2]CurveFetch!$D$8:$R$1000,2,0)</f>
        <v>4.13</v>
      </c>
      <c r="C24" s="104">
        <f ca="1">VLOOKUP($A24,[2]CurveFetch!$D$8:$R$1000,7,0)</f>
        <v>1.19</v>
      </c>
      <c r="D24" s="104">
        <f ca="1">VLOOKUP($A24,[2]CurveFetch!$D$8:$R$1000,5,0)</f>
        <v>-0.59</v>
      </c>
      <c r="E24" s="104">
        <f ca="1">VLOOKUP($A24,[2]CurveFetch!$D$8:$R$1000,4,0)</f>
        <v>-0.02</v>
      </c>
      <c r="F24" s="104">
        <f ca="1">VLOOKUP($A24,[2]CurveFetch!$D$8:$R$1000,15,0)</f>
        <v>0</v>
      </c>
      <c r="G24" s="104">
        <f ca="1">VLOOKUP($A24,[2]CurveFetch!$D$8:$R$1000,3,0)</f>
        <v>-0.19</v>
      </c>
      <c r="H24" s="104">
        <f ca="1">VLOOKUP($A24,[2]CurveFetch!$D$8:$R$1000,9,0)</f>
        <v>1.29</v>
      </c>
      <c r="I24" s="104">
        <f ca="1">VLOOKUP($A24,[2]CurveFetch!$D$8:$R$1000,11,0)</f>
        <v>5.9041263250061003E-2</v>
      </c>
      <c r="J24" s="104">
        <f ca="1">VLOOKUP($A24,[2]CurveFetch!$D$8:$R$1000,8,0)</f>
        <v>0.79</v>
      </c>
      <c r="K24" s="104">
        <f t="shared" ca="1" si="1"/>
        <v>0.39999999999999991</v>
      </c>
      <c r="L24" s="104">
        <f t="shared" ca="1" si="2"/>
        <v>1.19</v>
      </c>
      <c r="M24" s="104">
        <f t="shared" ca="1" si="3"/>
        <v>39.900000000000006</v>
      </c>
      <c r="N24" s="101">
        <f t="shared" ca="1" si="8"/>
        <v>37530</v>
      </c>
      <c r="O24" s="144">
        <v>58.75</v>
      </c>
      <c r="P24" s="145">
        <v>16.043333333333333</v>
      </c>
      <c r="Q24" s="144">
        <v>42.4</v>
      </c>
      <c r="R24" s="145">
        <v>25.596666666666664</v>
      </c>
      <c r="S24" s="144">
        <v>67.297441307993751</v>
      </c>
      <c r="T24" s="145">
        <v>15.151832018657338</v>
      </c>
      <c r="U24" s="104"/>
      <c r="V24" s="104"/>
      <c r="X24" s="22" t="s">
        <v>91</v>
      </c>
      <c r="Y24" s="105">
        <f ca="1">VLOOKUP(Y$19,$A$2:$H$600,7)</f>
        <v>-0.19</v>
      </c>
      <c r="Z24" s="105">
        <f t="shared" ref="Z24:AE24" ca="1" si="28">VLOOKUP(Z$19,$A$2:$H$600,7)</f>
        <v>-0.19</v>
      </c>
      <c r="AA24" s="105">
        <f t="shared" ca="1" si="28"/>
        <v>-0.19</v>
      </c>
      <c r="AB24" s="105">
        <f t="shared" ca="1" si="28"/>
        <v>-0.19</v>
      </c>
      <c r="AC24" s="105">
        <f t="shared" ca="1" si="28"/>
        <v>-0.19</v>
      </c>
      <c r="AD24" s="105">
        <f t="shared" ca="1" si="28"/>
        <v>-0.19</v>
      </c>
      <c r="AE24" s="105">
        <f t="shared" ca="1" si="28"/>
        <v>-0.19</v>
      </c>
      <c r="AF24" s="108">
        <f t="shared" ca="1" si="23"/>
        <v>-0.18999999999999997</v>
      </c>
      <c r="AG24" s="106"/>
      <c r="AH24" s="22" t="s">
        <v>91</v>
      </c>
      <c r="AI24" s="105">
        <f ca="1">VLOOKUP(AI$19,$A$2:$H$600,7)</f>
        <v>-0.19</v>
      </c>
      <c r="AJ24" s="105">
        <f ca="1">VLOOKUP(AJ$19,$A$2:$H$600,7)</f>
        <v>-0.19</v>
      </c>
      <c r="AK24" s="105">
        <f ca="1">VLOOKUP(AK$19,$A$2:$H$600,7)</f>
        <v>-0.19</v>
      </c>
      <c r="AL24" s="105">
        <f ca="1">VLOOKUP(AL$19,$A$2:$H$600,7)</f>
        <v>-0.19</v>
      </c>
      <c r="AM24" s="105">
        <f ca="1">VLOOKUP(AM$19,$A$2:$H$600,7)</f>
        <v>-0.19</v>
      </c>
      <c r="AN24" s="108">
        <f t="shared" ca="1" si="24"/>
        <v>-0.19</v>
      </c>
    </row>
    <row r="25" spans="1:40" ht="12" thickBot="1" x14ac:dyDescent="0.25">
      <c r="A25" s="101">
        <f t="shared" ca="1" si="7"/>
        <v>37561</v>
      </c>
      <c r="B25" s="104">
        <f ca="1">VLOOKUP($A25,[2]CurveFetch!$D$8:$R$1000,2,0)</f>
        <v>4.22</v>
      </c>
      <c r="C25" s="104">
        <f ca="1">VLOOKUP($A25,[2]CurveFetch!$D$8:$R$1000,7,0)</f>
        <v>0.8</v>
      </c>
      <c r="D25" s="104">
        <f ca="1">VLOOKUP($A25,[2]CurveFetch!$D$8:$R$1000,5,0)</f>
        <v>-0.16</v>
      </c>
      <c r="E25" s="104">
        <f ca="1">VLOOKUP($A25,[2]CurveFetch!$D$8:$R$1000,4,0)</f>
        <v>0</v>
      </c>
      <c r="F25" s="104">
        <f ca="1">VLOOKUP($A25,[2]CurveFetch!$D$8:$R$1000,15,0)</f>
        <v>0.01</v>
      </c>
      <c r="G25" s="104">
        <f ca="1">VLOOKUP($A25,[2]CurveFetch!$D$8:$R$1000,3,0)</f>
        <v>-0.19</v>
      </c>
      <c r="H25" s="104">
        <f ca="1">VLOOKUP($A25,[2]CurveFetch!$D$8:$R$1000,9,0)</f>
        <v>0.95499999999999996</v>
      </c>
      <c r="I25" s="104">
        <f ca="1">VLOOKUP($A25,[2]CurveFetch!$D$8:$R$1000,11,0)</f>
        <v>5.8998231320545998E-2</v>
      </c>
      <c r="J25" s="104">
        <f ca="1">VLOOKUP($A25,[2]CurveFetch!$D$8:$R$1000,8,0)</f>
        <v>0.8</v>
      </c>
      <c r="K25" s="104">
        <f t="shared" ca="1" si="1"/>
        <v>0</v>
      </c>
      <c r="L25" s="104">
        <f t="shared" ca="1" si="2"/>
        <v>0.79</v>
      </c>
      <c r="M25" s="104">
        <f t="shared" ca="1" si="3"/>
        <v>37.65</v>
      </c>
      <c r="N25" s="101">
        <f t="shared" ca="1" si="8"/>
        <v>37561</v>
      </c>
      <c r="O25" s="144">
        <v>89.65</v>
      </c>
      <c r="P25" s="145">
        <v>22.064516129032267</v>
      </c>
      <c r="Q25" s="144">
        <v>83.1</v>
      </c>
      <c r="R25" s="145">
        <v>19.004838709677429</v>
      </c>
      <c r="S25" s="144">
        <v>98.571454828025693</v>
      </c>
      <c r="T25" s="145">
        <v>12.642365352072332</v>
      </c>
      <c r="U25" s="104"/>
      <c r="V25" s="104"/>
      <c r="X25" s="22" t="s">
        <v>82</v>
      </c>
      <c r="Y25" s="105">
        <f ca="1">VLOOKUP(Y$19,$A$2:$H$600,5)</f>
        <v>0</v>
      </c>
      <c r="Z25" s="105">
        <f t="shared" ref="Z25:AE25" ca="1" si="29">VLOOKUP(Z$19,$A$2:$H$600,5)</f>
        <v>0</v>
      </c>
      <c r="AA25" s="105">
        <f t="shared" ca="1" si="29"/>
        <v>0</v>
      </c>
      <c r="AB25" s="105">
        <f t="shared" ca="1" si="29"/>
        <v>0</v>
      </c>
      <c r="AC25" s="105">
        <f t="shared" ca="1" si="29"/>
        <v>0</v>
      </c>
      <c r="AD25" s="105">
        <f t="shared" ca="1" si="29"/>
        <v>0</v>
      </c>
      <c r="AE25" s="105">
        <f t="shared" ca="1" si="29"/>
        <v>0</v>
      </c>
      <c r="AF25" s="109">
        <f t="shared" ca="1" si="23"/>
        <v>0</v>
      </c>
      <c r="AG25" s="106"/>
      <c r="AH25" s="22" t="s">
        <v>82</v>
      </c>
      <c r="AI25" s="105">
        <f ca="1">VLOOKUP(AI$19,$A$2:$H$600,5)</f>
        <v>0.01</v>
      </c>
      <c r="AJ25" s="105">
        <f ca="1">VLOOKUP(AJ$19,$A$2:$H$600,5)</f>
        <v>0.01</v>
      </c>
      <c r="AK25" s="105">
        <f ca="1">VLOOKUP(AK$19,$A$2:$H$600,5)</f>
        <v>0.01</v>
      </c>
      <c r="AL25" s="105">
        <f ca="1">VLOOKUP(AL$19,$A$2:$H$600,5)</f>
        <v>0.01</v>
      </c>
      <c r="AM25" s="105">
        <f ca="1">VLOOKUP(AM$19,$A$2:$H$600,5)</f>
        <v>0.01</v>
      </c>
      <c r="AN25" s="109">
        <f t="shared" ca="1" si="24"/>
        <v>0.01</v>
      </c>
    </row>
    <row r="26" spans="1:40" x14ac:dyDescent="0.2">
      <c r="A26" s="101">
        <f t="shared" ca="1" si="7"/>
        <v>37591</v>
      </c>
      <c r="B26" s="104">
        <f ca="1">VLOOKUP($A26,[2]CurveFetch!$D$8:$R$1000,2,0)</f>
        <v>4.3129999999999997</v>
      </c>
      <c r="C26" s="104">
        <f ca="1">VLOOKUP($A26,[2]CurveFetch!$D$8:$R$1000,7,0)</f>
        <v>0.8</v>
      </c>
      <c r="D26" s="104">
        <f ca="1">VLOOKUP($A26,[2]CurveFetch!$D$8:$R$1000,5,0)</f>
        <v>-0.16</v>
      </c>
      <c r="E26" s="104">
        <f ca="1">VLOOKUP($A26,[2]CurveFetch!$D$8:$R$1000,4,0)</f>
        <v>0</v>
      </c>
      <c r="F26" s="104">
        <f ca="1">VLOOKUP($A26,[2]CurveFetch!$D$8:$R$1000,15,0)</f>
        <v>0.01</v>
      </c>
      <c r="G26" s="104">
        <f ca="1">VLOOKUP($A26,[2]CurveFetch!$D$8:$R$1000,3,0)</f>
        <v>-0.19</v>
      </c>
      <c r="H26" s="104">
        <f ca="1">VLOOKUP($A26,[2]CurveFetch!$D$8:$R$1000,9,0)</f>
        <v>0.95499999999999996</v>
      </c>
      <c r="I26" s="104">
        <f ca="1">VLOOKUP($A26,[2]CurveFetch!$D$8:$R$1000,11,0)</f>
        <v>5.8956587518376E-2</v>
      </c>
      <c r="J26" s="104">
        <f ca="1">VLOOKUP($A26,[2]CurveFetch!$D$8:$R$1000,8,0)</f>
        <v>0.8</v>
      </c>
      <c r="K26" s="104">
        <f t="shared" ca="1" si="1"/>
        <v>0</v>
      </c>
      <c r="L26" s="104">
        <f t="shared" ca="1" si="2"/>
        <v>0.79</v>
      </c>
      <c r="M26" s="104">
        <f t="shared" ca="1" si="3"/>
        <v>38.347499999999997</v>
      </c>
      <c r="N26" s="101">
        <f t="shared" ca="1" si="8"/>
        <v>37591</v>
      </c>
      <c r="O26" s="144">
        <v>101.65</v>
      </c>
      <c r="P26" s="145">
        <v>25.28709677419355</v>
      </c>
      <c r="Q26" s="144">
        <v>97.4</v>
      </c>
      <c r="R26" s="145">
        <v>30.935483870967744</v>
      </c>
      <c r="S26" s="144">
        <v>113.57145482802569</v>
      </c>
      <c r="T26" s="145">
        <v>17.25526857787878</v>
      </c>
      <c r="U26" s="104"/>
      <c r="V26" s="104"/>
    </row>
    <row r="27" spans="1:40" x14ac:dyDescent="0.2">
      <c r="A27" s="101">
        <f t="shared" ca="1" si="7"/>
        <v>37622</v>
      </c>
      <c r="B27" s="104">
        <f ca="1">VLOOKUP($A27,[2]CurveFetch!$D$8:$R$1000,2,0)</f>
        <v>4.335</v>
      </c>
      <c r="C27" s="104">
        <f ca="1">VLOOKUP($A27,[2]CurveFetch!$D$8:$R$1000,7,0)</f>
        <v>0.8</v>
      </c>
      <c r="D27" s="104">
        <f ca="1">VLOOKUP($A27,[2]CurveFetch!$D$8:$R$1000,5,0)</f>
        <v>-0.16</v>
      </c>
      <c r="E27" s="104">
        <f ca="1">VLOOKUP($A27,[2]CurveFetch!$D$8:$R$1000,4,0)</f>
        <v>0</v>
      </c>
      <c r="F27" s="104">
        <f ca="1">VLOOKUP($A27,[2]CurveFetch!$D$8:$R$1000,15,0)</f>
        <v>0.01</v>
      </c>
      <c r="G27" s="104">
        <f ca="1">VLOOKUP($A27,[2]CurveFetch!$D$8:$R$1000,3,0)</f>
        <v>-0.19</v>
      </c>
      <c r="H27" s="104">
        <f ca="1">VLOOKUP($A27,[2]CurveFetch!$D$8:$R$1000,9,0)</f>
        <v>0.95499999999999996</v>
      </c>
      <c r="I27" s="104">
        <f ca="1">VLOOKUP($A27,[2]CurveFetch!$D$8:$R$1000,11,0)</f>
        <v>5.8938484405276E-2</v>
      </c>
      <c r="J27" s="104">
        <f ca="1">VLOOKUP($A27,[2]CurveFetch!$D$8:$R$1000,8,0)</f>
        <v>0.8</v>
      </c>
      <c r="K27" s="104">
        <f t="shared" ca="1" si="1"/>
        <v>0</v>
      </c>
      <c r="L27" s="104">
        <f t="shared" ca="1" si="2"/>
        <v>0.79</v>
      </c>
      <c r="M27" s="104">
        <f t="shared" ca="1" si="3"/>
        <v>38.512499999999996</v>
      </c>
      <c r="N27" s="101">
        <f t="shared" ca="1" si="8"/>
        <v>37622</v>
      </c>
      <c r="O27" s="144">
        <v>83.65</v>
      </c>
      <c r="P27" s="145">
        <v>23.31</v>
      </c>
      <c r="Q27" s="144">
        <v>87.1</v>
      </c>
      <c r="R27" s="145">
        <v>28.16</v>
      </c>
      <c r="S27" s="144">
        <v>93.571454828025693</v>
      </c>
      <c r="T27" s="145">
        <v>13.390752448846527</v>
      </c>
      <c r="U27" s="104"/>
      <c r="V27" s="104"/>
    </row>
    <row r="28" spans="1:40" ht="12" thickBot="1" x14ac:dyDescent="0.25">
      <c r="A28" s="101">
        <f t="shared" ca="1" si="7"/>
        <v>37653</v>
      </c>
      <c r="B28" s="104">
        <f ca="1">VLOOKUP($A28,[2]CurveFetch!$D$8:$R$1000,2,0)</f>
        <v>4.18</v>
      </c>
      <c r="C28" s="104">
        <f ca="1">VLOOKUP($A28,[2]CurveFetch!$D$8:$R$1000,7,0)</f>
        <v>0.8</v>
      </c>
      <c r="D28" s="104">
        <f ca="1">VLOOKUP($A28,[2]CurveFetch!$D$8:$R$1000,5,0)</f>
        <v>-0.16</v>
      </c>
      <c r="E28" s="104">
        <f ca="1">VLOOKUP($A28,[2]CurveFetch!$D$8:$R$1000,4,0)</f>
        <v>0</v>
      </c>
      <c r="F28" s="104">
        <f ca="1">VLOOKUP($A28,[2]CurveFetch!$D$8:$R$1000,15,0)</f>
        <v>0.01</v>
      </c>
      <c r="G28" s="104">
        <f ca="1">VLOOKUP($A28,[2]CurveFetch!$D$8:$R$1000,3,0)</f>
        <v>-0.19</v>
      </c>
      <c r="H28" s="104">
        <f ca="1">VLOOKUP($A28,[2]CurveFetch!$D$8:$R$1000,9,0)</f>
        <v>0.95499999999999996</v>
      </c>
      <c r="I28" s="104">
        <f ca="1">VLOOKUP($A28,[2]CurveFetch!$D$8:$R$1000,11,0)</f>
        <v>5.8950651996555997E-2</v>
      </c>
      <c r="J28" s="104">
        <f ca="1">VLOOKUP($A28,[2]CurveFetch!$D$8:$R$1000,8,0)</f>
        <v>0.8</v>
      </c>
      <c r="K28" s="104">
        <f t="shared" ca="1" si="1"/>
        <v>0</v>
      </c>
      <c r="L28" s="104">
        <f t="shared" ca="1" si="2"/>
        <v>0.79</v>
      </c>
      <c r="M28" s="104">
        <f t="shared" ca="1" si="3"/>
        <v>37.349999999999994</v>
      </c>
      <c r="N28" s="101">
        <f t="shared" ca="1" si="8"/>
        <v>37653</v>
      </c>
      <c r="O28" s="144">
        <v>48</v>
      </c>
      <c r="P28" s="145">
        <v>25.054838709677423</v>
      </c>
      <c r="Q28" s="144">
        <v>48.1</v>
      </c>
      <c r="R28" s="145">
        <v>39.509677419354844</v>
      </c>
      <c r="S28" s="144">
        <v>52.169709644183335</v>
      </c>
      <c r="T28" s="145">
        <v>27.854383254365331</v>
      </c>
      <c r="U28" s="104"/>
      <c r="V28" s="104"/>
      <c r="Y28" s="102">
        <v>38078</v>
      </c>
      <c r="Z28" s="102">
        <v>38108</v>
      </c>
      <c r="AA28" s="102">
        <v>38139</v>
      </c>
      <c r="AB28" s="102">
        <v>38169</v>
      </c>
      <c r="AC28" s="102">
        <v>38200</v>
      </c>
      <c r="AD28" s="102">
        <v>38231</v>
      </c>
      <c r="AE28" s="102">
        <v>38261</v>
      </c>
      <c r="AF28" s="22" t="s">
        <v>89</v>
      </c>
      <c r="AG28" s="22"/>
      <c r="AI28" s="102">
        <v>38292</v>
      </c>
      <c r="AJ28" s="102">
        <v>38322</v>
      </c>
      <c r="AK28" s="102">
        <v>38353</v>
      </c>
      <c r="AL28" s="102">
        <v>38384</v>
      </c>
      <c r="AM28" s="102">
        <v>38412</v>
      </c>
      <c r="AN28" s="25" t="s">
        <v>97</v>
      </c>
    </row>
    <row r="29" spans="1:40" x14ac:dyDescent="0.2">
      <c r="A29" s="101">
        <f t="shared" ca="1" si="7"/>
        <v>37681</v>
      </c>
      <c r="B29" s="104">
        <f ca="1">VLOOKUP($A29,[2]CurveFetch!$D$8:$R$1000,2,0)</f>
        <v>3.98</v>
      </c>
      <c r="C29" s="104">
        <f ca="1">VLOOKUP($A29,[2]CurveFetch!$D$8:$R$1000,7,0)</f>
        <v>0.8</v>
      </c>
      <c r="D29" s="104">
        <f ca="1">VLOOKUP($A29,[2]CurveFetch!$D$8:$R$1000,5,0)</f>
        <v>-0.16</v>
      </c>
      <c r="E29" s="104">
        <f ca="1">VLOOKUP($A29,[2]CurveFetch!$D$8:$R$1000,4,0)</f>
        <v>0</v>
      </c>
      <c r="F29" s="104">
        <f ca="1">VLOOKUP($A29,[2]CurveFetch!$D$8:$R$1000,15,0)</f>
        <v>0.01</v>
      </c>
      <c r="G29" s="104">
        <f ca="1">VLOOKUP($A29,[2]CurveFetch!$D$8:$R$1000,3,0)</f>
        <v>-0.19</v>
      </c>
      <c r="H29" s="104">
        <f ca="1">VLOOKUP($A29,[2]CurveFetch!$D$8:$R$1000,9,0)</f>
        <v>0.95499999999999996</v>
      </c>
      <c r="I29" s="104">
        <f ca="1">VLOOKUP($A29,[2]CurveFetch!$D$8:$R$1000,11,0)</f>
        <v>5.8961642079045001E-2</v>
      </c>
      <c r="J29" s="104">
        <f ca="1">VLOOKUP($A29,[2]CurveFetch!$D$8:$R$1000,8,0)</f>
        <v>0.8</v>
      </c>
      <c r="K29" s="104">
        <f t="shared" ca="1" si="1"/>
        <v>0</v>
      </c>
      <c r="L29" s="104">
        <f t="shared" ca="1" si="2"/>
        <v>0.79</v>
      </c>
      <c r="M29" s="104">
        <f t="shared" ca="1" si="3"/>
        <v>35.85</v>
      </c>
      <c r="N29" s="101">
        <f t="shared" ca="1" si="8"/>
        <v>37681</v>
      </c>
      <c r="O29" s="144">
        <v>27.5</v>
      </c>
      <c r="P29" s="145">
        <v>29.408333333333328</v>
      </c>
      <c r="Q29" s="144">
        <v>38.85</v>
      </c>
      <c r="R29" s="145">
        <v>34.087499999999999</v>
      </c>
      <c r="S29" s="144">
        <v>26.169709644183335</v>
      </c>
      <c r="T29" s="145">
        <v>33.404114437161027</v>
      </c>
      <c r="U29" s="104"/>
      <c r="V29" s="104"/>
      <c r="X29" s="22" t="s">
        <v>80</v>
      </c>
      <c r="Y29" s="105">
        <f ca="1">VLOOKUP(Y$28,$A$2:$H$600,2)</f>
        <v>3.645</v>
      </c>
      <c r="Z29" s="105">
        <f t="shared" ref="Z29:AE29" ca="1" si="30">VLOOKUP(Z$28,$A$2:$H$600,2)</f>
        <v>3.6</v>
      </c>
      <c r="AA29" s="105">
        <f t="shared" ca="1" si="30"/>
        <v>3.62</v>
      </c>
      <c r="AB29" s="105">
        <f t="shared" ca="1" si="30"/>
        <v>3.6349999999999998</v>
      </c>
      <c r="AC29" s="105">
        <f t="shared" ca="1" si="30"/>
        <v>3.645</v>
      </c>
      <c r="AD29" s="105">
        <f t="shared" ca="1" si="30"/>
        <v>3.6619999999999999</v>
      </c>
      <c r="AE29" s="105">
        <f t="shared" ca="1" si="30"/>
        <v>3.6720000000000002</v>
      </c>
      <c r="AF29" s="107">
        <f t="shared" ref="AF29:AF34" ca="1" si="31">AVERAGE(Y29:AE29)</f>
        <v>3.6398571428571427</v>
      </c>
      <c r="AG29" s="106"/>
      <c r="AH29" s="22" t="s">
        <v>80</v>
      </c>
      <c r="AI29" s="105">
        <f ca="1">VLOOKUP(AI$28,$A$2:$H$600,2)</f>
        <v>3.8170000000000002</v>
      </c>
      <c r="AJ29" s="105">
        <f ca="1">VLOOKUP(AJ$28,$A$2:$H$600,2)</f>
        <v>3.952</v>
      </c>
      <c r="AK29" s="105">
        <f ca="1">VLOOKUP(AK$28,$A$2:$H$600,2)</f>
        <v>4.0750000000000002</v>
      </c>
      <c r="AL29" s="105">
        <f ca="1">VLOOKUP(AL$28,$A$2:$H$600,2)</f>
        <v>3.96</v>
      </c>
      <c r="AM29" s="105">
        <f ca="1">VLOOKUP(AM$28,$A$2:$H$600,2)</f>
        <v>3.82</v>
      </c>
      <c r="AN29" s="107">
        <f t="shared" ref="AN29:AN34" ca="1" si="32">AVERAGE(AI29:AM29)</f>
        <v>3.9248000000000003</v>
      </c>
    </row>
    <row r="30" spans="1:40" x14ac:dyDescent="0.2">
      <c r="A30" s="101">
        <f t="shared" ca="1" si="7"/>
        <v>37712</v>
      </c>
      <c r="B30" s="104">
        <f ca="1">VLOOKUP($A30,[2]CurveFetch!$D$8:$R$1000,2,0)</f>
        <v>3.7549999999999999</v>
      </c>
      <c r="C30" s="104">
        <f ca="1">VLOOKUP($A30,[2]CurveFetch!$D$8:$R$1000,7,0)</f>
        <v>0.83</v>
      </c>
      <c r="D30" s="104">
        <f ca="1">VLOOKUP($A30,[2]CurveFetch!$D$8:$R$1000,5,0)</f>
        <v>-0.34499999999999997</v>
      </c>
      <c r="E30" s="104">
        <f ca="1">VLOOKUP($A30,[2]CurveFetch!$D$8:$R$1000,4,0)</f>
        <v>0</v>
      </c>
      <c r="F30" s="104">
        <f ca="1">VLOOKUP($A30,[2]CurveFetch!$D$8:$R$1000,15,0)</f>
        <v>0.01</v>
      </c>
      <c r="G30" s="104">
        <f ca="1">VLOOKUP($A30,[2]CurveFetch!$D$8:$R$1000,3,0)</f>
        <v>-0.19</v>
      </c>
      <c r="H30" s="104">
        <f ca="1">VLOOKUP($A30,[2]CurveFetch!$D$8:$R$1000,9,0)</f>
        <v>0.98499999999999999</v>
      </c>
      <c r="I30" s="104">
        <f ca="1">VLOOKUP($A30,[2]CurveFetch!$D$8:$R$1000,11,0)</f>
        <v>5.8967181696889998E-2</v>
      </c>
      <c r="J30" s="104">
        <f ca="1">VLOOKUP($A30,[2]CurveFetch!$D$8:$R$1000,8,0)</f>
        <v>0.12</v>
      </c>
      <c r="K30" s="104">
        <f t="shared" ca="1" si="1"/>
        <v>0.71</v>
      </c>
      <c r="L30" s="104">
        <f t="shared" ca="1" si="2"/>
        <v>0.82</v>
      </c>
      <c r="M30" s="104">
        <f t="shared" ca="1" si="3"/>
        <v>34.387500000000003</v>
      </c>
      <c r="N30" s="101">
        <f t="shared" ca="1" si="8"/>
        <v>37712</v>
      </c>
      <c r="O30" s="144">
        <v>26</v>
      </c>
      <c r="P30" s="145">
        <v>30.119354838709679</v>
      </c>
      <c r="Q30" s="144">
        <v>38.1</v>
      </c>
      <c r="R30" s="145">
        <v>32.811290322580646</v>
      </c>
      <c r="S30" s="144">
        <v>21.919709644183335</v>
      </c>
      <c r="T30" s="145">
        <v>35.007609060816954</v>
      </c>
      <c r="U30" s="104"/>
      <c r="V30" s="104"/>
      <c r="X30" s="22" t="s">
        <v>92</v>
      </c>
      <c r="Y30" s="105">
        <f ca="1">VLOOKUP(Y$28,$A$2:$H$600,3)</f>
        <v>0.49</v>
      </c>
      <c r="Z30" s="105">
        <f t="shared" ref="Z30:AE30" ca="1" si="33">VLOOKUP(Z$28,$A$2:$H$600,3)</f>
        <v>0.49</v>
      </c>
      <c r="AA30" s="105">
        <f t="shared" ca="1" si="33"/>
        <v>0.49</v>
      </c>
      <c r="AB30" s="105">
        <f t="shared" ca="1" si="33"/>
        <v>0.49</v>
      </c>
      <c r="AC30" s="105">
        <f t="shared" ca="1" si="33"/>
        <v>0.49</v>
      </c>
      <c r="AD30" s="105">
        <f t="shared" ca="1" si="33"/>
        <v>0.49</v>
      </c>
      <c r="AE30" s="105">
        <f t="shared" ca="1" si="33"/>
        <v>0.49</v>
      </c>
      <c r="AF30" s="108">
        <f t="shared" ca="1" si="31"/>
        <v>0.4900000000000001</v>
      </c>
      <c r="AG30" s="106"/>
      <c r="AH30" s="22" t="s">
        <v>92</v>
      </c>
      <c r="AI30" s="105">
        <f ca="1">VLOOKUP(AI$28,$A$2:$H$600,3)</f>
        <v>0.34</v>
      </c>
      <c r="AJ30" s="105">
        <f ca="1">VLOOKUP(AJ$28,$A$2:$H$600,3)</f>
        <v>0.34</v>
      </c>
      <c r="AK30" s="105">
        <f ca="1">VLOOKUP(AK$28,$A$2:$H$600,3)</f>
        <v>0.34</v>
      </c>
      <c r="AL30" s="105">
        <f ca="1">VLOOKUP(AL$28,$A$2:$H$600,3)</f>
        <v>0.34</v>
      </c>
      <c r="AM30" s="105">
        <f ca="1">VLOOKUP(AM$28,$A$2:$H$600,3)</f>
        <v>0.34</v>
      </c>
      <c r="AN30" s="108">
        <f t="shared" ca="1" si="32"/>
        <v>0.34</v>
      </c>
    </row>
    <row r="31" spans="1:40" x14ac:dyDescent="0.2">
      <c r="A31" s="101">
        <f t="shared" ca="1" si="7"/>
        <v>37742</v>
      </c>
      <c r="B31" s="104">
        <f ca="1">VLOOKUP($A31,[2]CurveFetch!$D$8:$R$1000,2,0)</f>
        <v>3.7050000000000001</v>
      </c>
      <c r="C31" s="104">
        <f ca="1">VLOOKUP($A31,[2]CurveFetch!$D$8:$R$1000,7,0)</f>
        <v>0.83</v>
      </c>
      <c r="D31" s="104">
        <f ca="1">VLOOKUP($A31,[2]CurveFetch!$D$8:$R$1000,5,0)</f>
        <v>-0.34499999999999997</v>
      </c>
      <c r="E31" s="104">
        <f ca="1">VLOOKUP($A31,[2]CurveFetch!$D$8:$R$1000,4,0)</f>
        <v>0</v>
      </c>
      <c r="F31" s="104">
        <f ca="1">VLOOKUP($A31,[2]CurveFetch!$D$8:$R$1000,15,0)</f>
        <v>0.01</v>
      </c>
      <c r="G31" s="104">
        <f ca="1">VLOOKUP($A31,[2]CurveFetch!$D$8:$R$1000,3,0)</f>
        <v>-0.19</v>
      </c>
      <c r="H31" s="104">
        <f ca="1">VLOOKUP($A31,[2]CurveFetch!$D$8:$R$1000,9,0)</f>
        <v>0.98499999999999999</v>
      </c>
      <c r="I31" s="104">
        <f ca="1">VLOOKUP($A31,[2]CurveFetch!$D$8:$R$1000,11,0)</f>
        <v>5.8963658793194998E-2</v>
      </c>
      <c r="J31" s="104">
        <f ca="1">VLOOKUP($A31,[2]CurveFetch!$D$8:$R$1000,8,0)</f>
        <v>0.12</v>
      </c>
      <c r="K31" s="104">
        <f t="shared" ca="1" si="1"/>
        <v>0.71</v>
      </c>
      <c r="L31" s="104">
        <f t="shared" ca="1" si="2"/>
        <v>0.82</v>
      </c>
      <c r="M31" s="104">
        <f t="shared" ca="1" si="3"/>
        <v>34.012500000000003</v>
      </c>
      <c r="N31" s="101">
        <f t="shared" ca="1" si="8"/>
        <v>37742</v>
      </c>
      <c r="O31" s="144">
        <v>35.090000000000003</v>
      </c>
      <c r="P31" s="145">
        <v>21.73</v>
      </c>
      <c r="Q31" s="144">
        <v>38.92</v>
      </c>
      <c r="R31" s="145">
        <v>33.04</v>
      </c>
      <c r="S31" s="144">
        <v>32.452881618242358</v>
      </c>
      <c r="T31" s="145">
        <v>25.268246488545469</v>
      </c>
      <c r="U31" s="104"/>
      <c r="V31" s="104"/>
      <c r="X31" s="22" t="s">
        <v>83</v>
      </c>
      <c r="Y31" s="105">
        <f ca="1">VLOOKUP(Y$28,$A$2:$H$600,6)</f>
        <v>0.02</v>
      </c>
      <c r="Z31" s="105">
        <f t="shared" ref="Z31:AE31" ca="1" si="34">VLOOKUP(Z$28,$A$2:$H$600,6)</f>
        <v>0.02</v>
      </c>
      <c r="AA31" s="105">
        <f t="shared" ca="1" si="34"/>
        <v>0.02</v>
      </c>
      <c r="AB31" s="105">
        <f t="shared" ca="1" si="34"/>
        <v>0.02</v>
      </c>
      <c r="AC31" s="105">
        <f t="shared" ca="1" si="34"/>
        <v>0.02</v>
      </c>
      <c r="AD31" s="105">
        <f t="shared" ca="1" si="34"/>
        <v>0.02</v>
      </c>
      <c r="AE31" s="105">
        <f t="shared" ca="1" si="34"/>
        <v>0.02</v>
      </c>
      <c r="AF31" s="108">
        <f t="shared" ca="1" si="31"/>
        <v>0.02</v>
      </c>
      <c r="AG31" s="106"/>
      <c r="AH31" s="22" t="s">
        <v>83</v>
      </c>
      <c r="AI31" s="105">
        <f ca="1">VLOOKUP(AI$28,$A$2:$H$600,6)</f>
        <v>0.02</v>
      </c>
      <c r="AJ31" s="105">
        <f ca="1">VLOOKUP(AJ$28,$A$2:$H$600,6)</f>
        <v>0.02</v>
      </c>
      <c r="AK31" s="105">
        <f ca="1">VLOOKUP(AK$28,$A$2:$H$600,6)</f>
        <v>0.02</v>
      </c>
      <c r="AL31" s="105">
        <f ca="1">VLOOKUP(AL$28,$A$2:$H$600,6)</f>
        <v>0.02</v>
      </c>
      <c r="AM31" s="105">
        <f ca="1">VLOOKUP(AM$28,$A$2:$H$600,6)</f>
        <v>0.02</v>
      </c>
      <c r="AN31" s="108">
        <f t="shared" ca="1" si="32"/>
        <v>0.02</v>
      </c>
    </row>
    <row r="32" spans="1:40" x14ac:dyDescent="0.2">
      <c r="A32" s="101">
        <f t="shared" ca="1" si="7"/>
        <v>37773</v>
      </c>
      <c r="B32" s="104">
        <f ca="1">VLOOKUP($A32,[2]CurveFetch!$D$8:$R$1000,2,0)</f>
        <v>3.7149999999999999</v>
      </c>
      <c r="C32" s="104">
        <f ca="1">VLOOKUP($A32,[2]CurveFetch!$D$8:$R$1000,7,0)</f>
        <v>0.83</v>
      </c>
      <c r="D32" s="104">
        <f ca="1">VLOOKUP($A32,[2]CurveFetch!$D$8:$R$1000,5,0)</f>
        <v>-0.34499999999999997</v>
      </c>
      <c r="E32" s="104">
        <f ca="1">VLOOKUP($A32,[2]CurveFetch!$D$8:$R$1000,4,0)</f>
        <v>0</v>
      </c>
      <c r="F32" s="104">
        <f ca="1">VLOOKUP($A32,[2]CurveFetch!$D$8:$R$1000,15,0)</f>
        <v>0.01</v>
      </c>
      <c r="G32" s="104">
        <f ca="1">VLOOKUP($A32,[2]CurveFetch!$D$8:$R$1000,3,0)</f>
        <v>-0.19</v>
      </c>
      <c r="H32" s="104">
        <f ca="1">VLOOKUP($A32,[2]CurveFetch!$D$8:$R$1000,9,0)</f>
        <v>0.98499999999999999</v>
      </c>
      <c r="I32" s="104">
        <f ca="1">VLOOKUP($A32,[2]CurveFetch!$D$8:$R$1000,11,0)</f>
        <v>5.8960018459381001E-2</v>
      </c>
      <c r="J32" s="104">
        <f ca="1">VLOOKUP($A32,[2]CurveFetch!$D$8:$R$1000,8,0)</f>
        <v>0.12</v>
      </c>
      <c r="K32" s="104">
        <f t="shared" ca="1" si="1"/>
        <v>0.71</v>
      </c>
      <c r="L32" s="104">
        <f t="shared" ca="1" si="2"/>
        <v>0.82</v>
      </c>
      <c r="M32" s="104">
        <f t="shared" ca="1" si="3"/>
        <v>34.087499999999999</v>
      </c>
      <c r="N32" s="101">
        <f t="shared" ca="1" si="8"/>
        <v>37773</v>
      </c>
      <c r="O32" s="144">
        <v>32.340000000000003</v>
      </c>
      <c r="P32" s="145">
        <v>22.53</v>
      </c>
      <c r="Q32" s="144">
        <v>31.92</v>
      </c>
      <c r="R32" s="145">
        <v>30</v>
      </c>
      <c r="S32" s="144">
        <v>30.216559015859719</v>
      </c>
      <c r="T32" s="145">
        <v>25.93555211855783</v>
      </c>
      <c r="U32" s="104"/>
      <c r="V32" s="104"/>
      <c r="X32" s="22" t="s">
        <v>90</v>
      </c>
      <c r="Y32" s="105">
        <f ca="1">VLOOKUP(Y$28,$A$2:$H$600,4)</f>
        <v>-0.35</v>
      </c>
      <c r="Z32" s="105">
        <f t="shared" ref="Z32:AE32" ca="1" si="35">VLOOKUP(Z$28,$A$2:$H$600,4)</f>
        <v>-0.35</v>
      </c>
      <c r="AA32" s="105">
        <f t="shared" ca="1" si="35"/>
        <v>-0.35</v>
      </c>
      <c r="AB32" s="105">
        <f t="shared" ca="1" si="35"/>
        <v>-0.35</v>
      </c>
      <c r="AC32" s="105">
        <f t="shared" ca="1" si="35"/>
        <v>-0.35</v>
      </c>
      <c r="AD32" s="105">
        <f t="shared" ca="1" si="35"/>
        <v>-0.35</v>
      </c>
      <c r="AE32" s="105">
        <f t="shared" ca="1" si="35"/>
        <v>-0.35</v>
      </c>
      <c r="AF32" s="108">
        <f t="shared" ca="1" si="31"/>
        <v>-0.35000000000000003</v>
      </c>
      <c r="AG32" s="106"/>
      <c r="AH32" s="22" t="s">
        <v>90</v>
      </c>
      <c r="AI32" s="105">
        <f ca="1">VLOOKUP(AI$28,$A$2:$H$600,4)</f>
        <v>-0.28999999999999998</v>
      </c>
      <c r="AJ32" s="105">
        <f ca="1">VLOOKUP(AJ$28,$A$2:$H$600,4)</f>
        <v>-0.28999999999999998</v>
      </c>
      <c r="AK32" s="105">
        <f ca="1">VLOOKUP(AK$28,$A$2:$H$600,4)</f>
        <v>-0.28999999999999998</v>
      </c>
      <c r="AL32" s="105">
        <f ca="1">VLOOKUP(AL$28,$A$2:$H$600,4)</f>
        <v>-0.28999999999999998</v>
      </c>
      <c r="AM32" s="105">
        <f ca="1">VLOOKUP(AM$28,$A$2:$H$600,4)</f>
        <v>-0.28999999999999998</v>
      </c>
      <c r="AN32" s="108">
        <f t="shared" ca="1" si="32"/>
        <v>-0.28999999999999998</v>
      </c>
    </row>
    <row r="33" spans="1:40" x14ac:dyDescent="0.2">
      <c r="A33" s="101">
        <f t="shared" ca="1" si="7"/>
        <v>37803</v>
      </c>
      <c r="B33" s="104">
        <f ca="1">VLOOKUP($A33,[2]CurveFetch!$D$8:$R$1000,2,0)</f>
        <v>3.73</v>
      </c>
      <c r="C33" s="104">
        <f ca="1">VLOOKUP($A33,[2]CurveFetch!$D$8:$R$1000,7,0)</f>
        <v>0.83</v>
      </c>
      <c r="D33" s="104">
        <f ca="1">VLOOKUP($A33,[2]CurveFetch!$D$8:$R$1000,5,0)</f>
        <v>-0.34499999999999997</v>
      </c>
      <c r="E33" s="104">
        <f ca="1">VLOOKUP($A33,[2]CurveFetch!$D$8:$R$1000,4,0)</f>
        <v>0</v>
      </c>
      <c r="F33" s="104">
        <f ca="1">VLOOKUP($A33,[2]CurveFetch!$D$8:$R$1000,15,0)</f>
        <v>0.01</v>
      </c>
      <c r="G33" s="104">
        <f ca="1">VLOOKUP($A33,[2]CurveFetch!$D$8:$R$1000,3,0)</f>
        <v>-0.19</v>
      </c>
      <c r="H33" s="104">
        <f ca="1">VLOOKUP($A33,[2]CurveFetch!$D$8:$R$1000,9,0)</f>
        <v>0.98499999999999999</v>
      </c>
      <c r="I33" s="104">
        <f ca="1">VLOOKUP($A33,[2]CurveFetch!$D$8:$R$1000,11,0)</f>
        <v>5.8960919409572002E-2</v>
      </c>
      <c r="J33" s="104">
        <f ca="1">VLOOKUP($A33,[2]CurveFetch!$D$8:$R$1000,8,0)</f>
        <v>0.12</v>
      </c>
      <c r="K33" s="104">
        <f t="shared" ca="1" si="1"/>
        <v>0.71</v>
      </c>
      <c r="L33" s="104">
        <f t="shared" ca="1" si="2"/>
        <v>0.82</v>
      </c>
      <c r="M33" s="104">
        <f t="shared" ca="1" si="3"/>
        <v>34.199999999999996</v>
      </c>
      <c r="N33" s="101">
        <f t="shared" ca="1" si="8"/>
        <v>37803</v>
      </c>
      <c r="O33" s="144">
        <v>28.34</v>
      </c>
      <c r="P33" s="145">
        <v>23.4</v>
      </c>
      <c r="Q33" s="144">
        <v>30.17</v>
      </c>
      <c r="R33" s="145">
        <v>28.51</v>
      </c>
      <c r="S33" s="144">
        <v>28.31914576713849</v>
      </c>
      <c r="T33" s="145">
        <v>24.437443390472303</v>
      </c>
      <c r="U33" s="104"/>
      <c r="V33" s="104"/>
      <c r="X33" s="22" t="s">
        <v>91</v>
      </c>
      <c r="Y33" s="105">
        <f ca="1">VLOOKUP(Y$28,$A$2:$H$600,7)</f>
        <v>-0.19500000000000001</v>
      </c>
      <c r="Z33" s="105">
        <f t="shared" ref="Z33:AE33" ca="1" si="36">VLOOKUP(Z$28,$A$2:$H$600,7)</f>
        <v>-0.19500000000000001</v>
      </c>
      <c r="AA33" s="105">
        <f t="shared" ca="1" si="36"/>
        <v>-0.19500000000000001</v>
      </c>
      <c r="AB33" s="105">
        <f t="shared" ca="1" si="36"/>
        <v>-0.19500000000000001</v>
      </c>
      <c r="AC33" s="105">
        <f t="shared" ca="1" si="36"/>
        <v>-0.19500000000000001</v>
      </c>
      <c r="AD33" s="105">
        <f t="shared" ca="1" si="36"/>
        <v>-0.19500000000000001</v>
      </c>
      <c r="AE33" s="105">
        <f t="shared" ca="1" si="36"/>
        <v>-0.19500000000000001</v>
      </c>
      <c r="AF33" s="108">
        <f t="shared" ca="1" si="31"/>
        <v>-0.19500000000000003</v>
      </c>
      <c r="AG33" s="106"/>
      <c r="AH33" s="22" t="s">
        <v>91</v>
      </c>
      <c r="AI33" s="105">
        <f ca="1">VLOOKUP(AI$28,$A$2:$H$600,7)</f>
        <v>-0.19</v>
      </c>
      <c r="AJ33" s="105">
        <f ca="1">VLOOKUP(AJ$28,$A$2:$H$600,7)</f>
        <v>-0.19</v>
      </c>
      <c r="AK33" s="105">
        <f ca="1">VLOOKUP(AK$28,$A$2:$H$600,7)</f>
        <v>-0.19</v>
      </c>
      <c r="AL33" s="105">
        <f ca="1">VLOOKUP(AL$28,$A$2:$H$600,7)</f>
        <v>-0.19</v>
      </c>
      <c r="AM33" s="105">
        <f ca="1">VLOOKUP(AM$28,$A$2:$H$600,7)</f>
        <v>-0.19</v>
      </c>
      <c r="AN33" s="108">
        <f t="shared" ca="1" si="32"/>
        <v>-0.19</v>
      </c>
    </row>
    <row r="34" spans="1:40" ht="12" thickBot="1" x14ac:dyDescent="0.25">
      <c r="A34" s="101">
        <f t="shared" ca="1" si="7"/>
        <v>37834</v>
      </c>
      <c r="B34" s="104">
        <f ca="1">VLOOKUP($A34,[2]CurveFetch!$D$8:$R$1000,2,0)</f>
        <v>3.7250000000000001</v>
      </c>
      <c r="C34" s="104">
        <f ca="1">VLOOKUP($A34,[2]CurveFetch!$D$8:$R$1000,7,0)</f>
        <v>0.83</v>
      </c>
      <c r="D34" s="104">
        <f ca="1">VLOOKUP($A34,[2]CurveFetch!$D$8:$R$1000,5,0)</f>
        <v>-0.34499999999999997</v>
      </c>
      <c r="E34" s="104">
        <f ca="1">VLOOKUP($A34,[2]CurveFetch!$D$8:$R$1000,4,0)</f>
        <v>0</v>
      </c>
      <c r="F34" s="104">
        <f ca="1">VLOOKUP($A34,[2]CurveFetch!$D$8:$R$1000,15,0)</f>
        <v>0.01</v>
      </c>
      <c r="G34" s="104">
        <f ca="1">VLOOKUP($A34,[2]CurveFetch!$D$8:$R$1000,3,0)</f>
        <v>-0.19</v>
      </c>
      <c r="H34" s="104">
        <f ca="1">VLOOKUP($A34,[2]CurveFetch!$D$8:$R$1000,9,0)</f>
        <v>0.98499999999999999</v>
      </c>
      <c r="I34" s="104">
        <f ca="1">VLOOKUP($A34,[2]CurveFetch!$D$8:$R$1000,11,0)</f>
        <v>5.896820458931E-2</v>
      </c>
      <c r="J34" s="104">
        <f ca="1">VLOOKUP($A34,[2]CurveFetch!$D$8:$R$1000,8,0)</f>
        <v>0.12</v>
      </c>
      <c r="K34" s="104">
        <f t="shared" ca="1" si="1"/>
        <v>0.71</v>
      </c>
      <c r="L34" s="104">
        <f t="shared" ca="1" si="2"/>
        <v>0.82</v>
      </c>
      <c r="M34" s="104">
        <f t="shared" ca="1" si="3"/>
        <v>34.162499999999994</v>
      </c>
      <c r="N34" s="101">
        <f t="shared" ca="1" si="8"/>
        <v>37834</v>
      </c>
      <c r="O34" s="144">
        <v>28.71</v>
      </c>
      <c r="P34" s="145">
        <v>18.649999999999999</v>
      </c>
      <c r="Q34" s="144">
        <v>31.14</v>
      </c>
      <c r="R34" s="145">
        <v>24.94</v>
      </c>
      <c r="S34" s="144">
        <v>23.404005963745746</v>
      </c>
      <c r="T34" s="145">
        <v>20.712713332818417</v>
      </c>
      <c r="U34" s="104"/>
      <c r="V34" s="104"/>
      <c r="X34" s="22" t="s">
        <v>82</v>
      </c>
      <c r="Y34" s="105">
        <f ca="1">VLOOKUP(Y$28,$A$2:$H$600,5)</f>
        <v>0.01</v>
      </c>
      <c r="Z34" s="105">
        <f t="shared" ref="Z34:AE34" ca="1" si="37">VLOOKUP(Z$28,$A$2:$H$600,5)</f>
        <v>0.01</v>
      </c>
      <c r="AA34" s="105">
        <f t="shared" ca="1" si="37"/>
        <v>0.01</v>
      </c>
      <c r="AB34" s="105">
        <f t="shared" ca="1" si="37"/>
        <v>0.01</v>
      </c>
      <c r="AC34" s="105">
        <f t="shared" ca="1" si="37"/>
        <v>0.01</v>
      </c>
      <c r="AD34" s="105">
        <f t="shared" ca="1" si="37"/>
        <v>0.01</v>
      </c>
      <c r="AE34" s="105">
        <f t="shared" ca="1" si="37"/>
        <v>0.01</v>
      </c>
      <c r="AF34" s="109">
        <f t="shared" ca="1" si="31"/>
        <v>0.01</v>
      </c>
      <c r="AG34" s="106"/>
      <c r="AH34" s="22" t="s">
        <v>82</v>
      </c>
      <c r="AI34" s="105">
        <f ca="1">VLOOKUP(AI$28,$A$2:$H$600,5)</f>
        <v>0.01</v>
      </c>
      <c r="AJ34" s="105">
        <f ca="1">VLOOKUP(AJ$28,$A$2:$H$600,5)</f>
        <v>0.01</v>
      </c>
      <c r="AK34" s="105">
        <f ca="1">VLOOKUP(AK$28,$A$2:$H$600,5)</f>
        <v>0.01</v>
      </c>
      <c r="AL34" s="105">
        <f ca="1">VLOOKUP(AL$28,$A$2:$H$600,5)</f>
        <v>0.01</v>
      </c>
      <c r="AM34" s="105">
        <f ca="1">VLOOKUP(AM$28,$A$2:$H$600,5)</f>
        <v>0.01</v>
      </c>
      <c r="AN34" s="109">
        <f t="shared" ca="1" si="32"/>
        <v>0.01</v>
      </c>
    </row>
    <row r="35" spans="1:40" x14ac:dyDescent="0.2">
      <c r="A35" s="101">
        <f t="shared" ca="1" si="7"/>
        <v>37865</v>
      </c>
      <c r="B35" s="104">
        <f ca="1">VLOOKUP($A35,[2]CurveFetch!$D$8:$R$1000,2,0)</f>
        <v>3.7370000000000001</v>
      </c>
      <c r="C35" s="104">
        <f ca="1">VLOOKUP($A35,[2]CurveFetch!$D$8:$R$1000,7,0)</f>
        <v>0.83</v>
      </c>
      <c r="D35" s="104">
        <f ca="1">VLOOKUP($A35,[2]CurveFetch!$D$8:$R$1000,5,0)</f>
        <v>-0.34499999999999997</v>
      </c>
      <c r="E35" s="104">
        <f ca="1">VLOOKUP($A35,[2]CurveFetch!$D$8:$R$1000,4,0)</f>
        <v>0</v>
      </c>
      <c r="F35" s="104">
        <f ca="1">VLOOKUP($A35,[2]CurveFetch!$D$8:$R$1000,15,0)</f>
        <v>0.01</v>
      </c>
      <c r="G35" s="104">
        <f ca="1">VLOOKUP($A35,[2]CurveFetch!$D$8:$R$1000,3,0)</f>
        <v>-0.19</v>
      </c>
      <c r="H35" s="104">
        <f ca="1">VLOOKUP($A35,[2]CurveFetch!$D$8:$R$1000,9,0)</f>
        <v>0.98499999999999999</v>
      </c>
      <c r="I35" s="104">
        <f ca="1">VLOOKUP($A35,[2]CurveFetch!$D$8:$R$1000,11,0)</f>
        <v>5.8975489769064998E-2</v>
      </c>
      <c r="J35" s="104">
        <f ca="1">VLOOKUP($A35,[2]CurveFetch!$D$8:$R$1000,8,0)</f>
        <v>0.12</v>
      </c>
      <c r="K35" s="104">
        <f t="shared" ca="1" si="1"/>
        <v>0.71</v>
      </c>
      <c r="L35" s="104">
        <f t="shared" ca="1" si="2"/>
        <v>0.82</v>
      </c>
      <c r="M35" s="104">
        <f t="shared" ca="1" si="3"/>
        <v>34.252499999999998</v>
      </c>
      <c r="N35" s="101">
        <f t="shared" ca="1" si="8"/>
        <v>37865</v>
      </c>
      <c r="O35" s="144">
        <v>29.21</v>
      </c>
      <c r="P35" s="145">
        <v>18.59</v>
      </c>
      <c r="Q35" s="144">
        <v>32.64</v>
      </c>
      <c r="R35" s="145">
        <v>20.07</v>
      </c>
      <c r="S35" s="144">
        <v>24.654005963745746</v>
      </c>
      <c r="T35" s="145">
        <v>20.455320859700137</v>
      </c>
      <c r="U35" s="104"/>
      <c r="V35" s="104"/>
    </row>
    <row r="36" spans="1:40" x14ac:dyDescent="0.2">
      <c r="A36" s="101">
        <f t="shared" ca="1" si="7"/>
        <v>37895</v>
      </c>
      <c r="B36" s="104">
        <f ca="1">VLOOKUP($A36,[2]CurveFetch!$D$8:$R$1000,2,0)</f>
        <v>3.7469999999999999</v>
      </c>
      <c r="C36" s="104">
        <f ca="1">VLOOKUP($A36,[2]CurveFetch!$D$8:$R$1000,7,0)</f>
        <v>0.83</v>
      </c>
      <c r="D36" s="104">
        <f ca="1">VLOOKUP($A36,[2]CurveFetch!$D$8:$R$1000,5,0)</f>
        <v>-0.34499999999999997</v>
      </c>
      <c r="E36" s="104">
        <f ca="1">VLOOKUP($A36,[2]CurveFetch!$D$8:$R$1000,4,0)</f>
        <v>0</v>
      </c>
      <c r="F36" s="104">
        <f ca="1">VLOOKUP($A36,[2]CurveFetch!$D$8:$R$1000,15,0)</f>
        <v>0.01</v>
      </c>
      <c r="G36" s="104">
        <f ca="1">VLOOKUP($A36,[2]CurveFetch!$D$8:$R$1000,3,0)</f>
        <v>-0.19</v>
      </c>
      <c r="H36" s="104">
        <f ca="1">VLOOKUP($A36,[2]CurveFetch!$D$8:$R$1000,9,0)</f>
        <v>0.98499999999999999</v>
      </c>
      <c r="I36" s="104">
        <f ca="1">VLOOKUP($A36,[2]CurveFetch!$D$8:$R$1000,11,0)</f>
        <v>5.8985401954210002E-2</v>
      </c>
      <c r="J36" s="104">
        <f ca="1">VLOOKUP($A36,[2]CurveFetch!$D$8:$R$1000,8,0)</f>
        <v>0.12</v>
      </c>
      <c r="K36" s="104">
        <f t="shared" ca="1" si="1"/>
        <v>0.71</v>
      </c>
      <c r="L36" s="104">
        <f t="shared" ca="1" si="2"/>
        <v>0.82</v>
      </c>
      <c r="M36" s="104">
        <f t="shared" ca="1" si="3"/>
        <v>34.327500000000001</v>
      </c>
      <c r="N36" s="101">
        <f t="shared" ca="1" si="8"/>
        <v>37895</v>
      </c>
      <c r="O36" s="144">
        <v>60.21</v>
      </c>
      <c r="P36" s="145">
        <v>18.760000000000002</v>
      </c>
      <c r="Q36" s="144">
        <v>40.64</v>
      </c>
      <c r="R36" s="145">
        <v>23.28</v>
      </c>
      <c r="S36" s="144">
        <v>63.154005963745753</v>
      </c>
      <c r="T36" s="145">
        <v>13.041879999485086</v>
      </c>
      <c r="U36" s="104"/>
      <c r="V36" s="104"/>
      <c r="Z36" s="25" t="s">
        <v>86</v>
      </c>
      <c r="AA36" s="25" t="s">
        <v>87</v>
      </c>
      <c r="AB36" s="25" t="s">
        <v>88</v>
      </c>
      <c r="AC36" s="25" t="s">
        <v>89</v>
      </c>
    </row>
    <row r="37" spans="1:40" x14ac:dyDescent="0.2">
      <c r="A37" s="101">
        <f t="shared" ca="1" si="7"/>
        <v>37926</v>
      </c>
      <c r="B37" s="104">
        <f ca="1">VLOOKUP($A37,[2]CurveFetch!$D$8:$R$1000,2,0)</f>
        <v>3.8820000000000001</v>
      </c>
      <c r="C37" s="104">
        <f ca="1">VLOOKUP($A37,[2]CurveFetch!$D$8:$R$1000,7,0)</f>
        <v>0.44</v>
      </c>
      <c r="D37" s="104">
        <f ca="1">VLOOKUP($A37,[2]CurveFetch!$D$8:$R$1000,5,0)</f>
        <v>-0.28999999999999998</v>
      </c>
      <c r="E37" s="104">
        <f ca="1">VLOOKUP($A37,[2]CurveFetch!$D$8:$R$1000,4,0)</f>
        <v>0.01</v>
      </c>
      <c r="F37" s="104">
        <f ca="1">VLOOKUP($A37,[2]CurveFetch!$D$8:$R$1000,15,0)</f>
        <v>0.01</v>
      </c>
      <c r="G37" s="104">
        <f ca="1">VLOOKUP($A37,[2]CurveFetch!$D$8:$R$1000,3,0)</f>
        <v>-0.19</v>
      </c>
      <c r="H37" s="104">
        <f ca="1">VLOOKUP($A37,[2]CurveFetch!$D$8:$R$1000,9,0)</f>
        <v>0.59499999999999997</v>
      </c>
      <c r="I37" s="104">
        <f ca="1">VLOOKUP($A37,[2]CurveFetch!$D$8:$R$1000,11,0)</f>
        <v>5.8999237241790001E-2</v>
      </c>
      <c r="J37" s="104">
        <f ca="1">VLOOKUP($A37,[2]CurveFetch!$D$8:$R$1000,8,0)</f>
        <v>0.39</v>
      </c>
      <c r="K37" s="104">
        <f t="shared" ca="1" si="1"/>
        <v>4.9999999999999989E-2</v>
      </c>
      <c r="L37" s="104">
        <f t="shared" ca="1" si="2"/>
        <v>0.43</v>
      </c>
      <c r="M37" s="104">
        <f t="shared" ca="1" si="3"/>
        <v>32.414999999999999</v>
      </c>
      <c r="N37" s="101">
        <f t="shared" ca="1" si="8"/>
        <v>37926</v>
      </c>
      <c r="O37" s="144">
        <v>74.150000000000006</v>
      </c>
      <c r="P37" s="145">
        <v>19.3</v>
      </c>
      <c r="Q37" s="144">
        <v>79.510000000000005</v>
      </c>
      <c r="R37" s="145">
        <v>24.51</v>
      </c>
      <c r="S37" s="144">
        <v>77.273441846459235</v>
      </c>
      <c r="T37" s="145">
        <v>10.870154668293125</v>
      </c>
      <c r="U37" s="104"/>
      <c r="V37" s="104"/>
      <c r="Y37" s="22" t="s">
        <v>93</v>
      </c>
      <c r="Z37" s="105">
        <f ca="1">$AF$4-$AF$5</f>
        <v>3.1185714285714288</v>
      </c>
      <c r="AA37" s="105">
        <f ca="1">$AF$12-$AF$13</f>
        <v>2.9707142857142861</v>
      </c>
      <c r="AB37" s="105">
        <f ca="1">$AF$20-$AF$21</f>
        <v>2.9005714285714292</v>
      </c>
      <c r="AC37" s="105">
        <f ca="1">$AF$29-$AF$30</f>
        <v>3.1498571428571425</v>
      </c>
    </row>
    <row r="38" spans="1:40" x14ac:dyDescent="0.2">
      <c r="A38" s="101">
        <f t="shared" ca="1" si="7"/>
        <v>37956</v>
      </c>
      <c r="B38" s="104">
        <f ca="1">VLOOKUP($A38,[2]CurveFetch!$D$8:$R$1000,2,0)</f>
        <v>4.0069999999999997</v>
      </c>
      <c r="C38" s="104">
        <f ca="1">VLOOKUP($A38,[2]CurveFetch!$D$8:$R$1000,7,0)</f>
        <v>0.44</v>
      </c>
      <c r="D38" s="104">
        <f ca="1">VLOOKUP($A38,[2]CurveFetch!$D$8:$R$1000,5,0)</f>
        <v>-0.28999999999999998</v>
      </c>
      <c r="E38" s="104">
        <f ca="1">VLOOKUP($A38,[2]CurveFetch!$D$8:$R$1000,4,0)</f>
        <v>0.01</v>
      </c>
      <c r="F38" s="104">
        <f ca="1">VLOOKUP($A38,[2]CurveFetch!$D$8:$R$1000,15,0)</f>
        <v>0.01</v>
      </c>
      <c r="G38" s="104">
        <f ca="1">VLOOKUP($A38,[2]CurveFetch!$D$8:$R$1000,3,0)</f>
        <v>-0.19</v>
      </c>
      <c r="H38" s="104">
        <f ca="1">VLOOKUP($A38,[2]CurveFetch!$D$8:$R$1000,9,0)</f>
        <v>0.59499999999999997</v>
      </c>
      <c r="I38" s="104">
        <f ca="1">VLOOKUP($A38,[2]CurveFetch!$D$8:$R$1000,11,0)</f>
        <v>5.9012626229831999E-2</v>
      </c>
      <c r="J38" s="104">
        <f ca="1">VLOOKUP($A38,[2]CurveFetch!$D$8:$R$1000,8,0)</f>
        <v>0.39</v>
      </c>
      <c r="K38" s="104">
        <f t="shared" ca="1" si="1"/>
        <v>4.9999999999999989E-2</v>
      </c>
      <c r="L38" s="104">
        <f t="shared" ca="1" si="2"/>
        <v>0.43</v>
      </c>
      <c r="M38" s="104">
        <f t="shared" ca="1" si="3"/>
        <v>33.352499999999999</v>
      </c>
      <c r="N38" s="101">
        <f t="shared" ca="1" si="8"/>
        <v>37956</v>
      </c>
      <c r="O38" s="144">
        <v>86.15</v>
      </c>
      <c r="P38" s="145">
        <v>22.68</v>
      </c>
      <c r="Q38" s="144">
        <v>92.51</v>
      </c>
      <c r="R38" s="145">
        <v>30.46</v>
      </c>
      <c r="S38" s="144">
        <v>92.273441846459235</v>
      </c>
      <c r="T38" s="145">
        <v>15.483057894099574</v>
      </c>
      <c r="U38" s="104"/>
      <c r="V38" s="104"/>
      <c r="Z38" s="110">
        <f>0.5</f>
        <v>0.5</v>
      </c>
      <c r="AA38" s="110">
        <f>$Z$38</f>
        <v>0.5</v>
      </c>
      <c r="AB38" s="110">
        <f>$Z$38</f>
        <v>0.5</v>
      </c>
      <c r="AC38" s="110">
        <f>$Z$38</f>
        <v>0.5</v>
      </c>
    </row>
    <row r="39" spans="1:40" ht="12" thickBot="1" x14ac:dyDescent="0.25">
      <c r="A39" s="101">
        <f t="shared" ca="1" si="7"/>
        <v>37987</v>
      </c>
      <c r="B39" s="104">
        <f ca="1">VLOOKUP($A39,[2]CurveFetch!$D$8:$R$1000,2,0)</f>
        <v>4.085</v>
      </c>
      <c r="C39" s="104">
        <f ca="1">VLOOKUP($A39,[2]CurveFetch!$D$8:$R$1000,7,0)</f>
        <v>0.44</v>
      </c>
      <c r="D39" s="104">
        <f ca="1">VLOOKUP($A39,[2]CurveFetch!$D$8:$R$1000,5,0)</f>
        <v>-0.28999999999999998</v>
      </c>
      <c r="E39" s="104">
        <f ca="1">VLOOKUP($A39,[2]CurveFetch!$D$8:$R$1000,4,0)</f>
        <v>0.01</v>
      </c>
      <c r="F39" s="104">
        <f ca="1">VLOOKUP($A39,[2]CurveFetch!$D$8:$R$1000,15,0)</f>
        <v>0.01</v>
      </c>
      <c r="G39" s="104">
        <f ca="1">VLOOKUP($A39,[2]CurveFetch!$D$8:$R$1000,3,0)</f>
        <v>-0.19</v>
      </c>
      <c r="H39" s="104">
        <f ca="1">VLOOKUP($A39,[2]CurveFetch!$D$8:$R$1000,9,0)</f>
        <v>0.59499999999999997</v>
      </c>
      <c r="I39" s="104">
        <f ca="1">VLOOKUP($A39,[2]CurveFetch!$D$8:$R$1000,11,0)</f>
        <v>5.9036642370247E-2</v>
      </c>
      <c r="J39" s="104">
        <f ca="1">VLOOKUP($A39,[2]CurveFetch!$D$8:$R$1000,8,0)</f>
        <v>0.39</v>
      </c>
      <c r="K39" s="104">
        <f t="shared" ca="1" si="1"/>
        <v>4.9999999999999989E-2</v>
      </c>
      <c r="L39" s="104">
        <f t="shared" ca="1" si="2"/>
        <v>0.43</v>
      </c>
      <c r="M39" s="104">
        <f t="shared" ca="1" si="3"/>
        <v>33.9375</v>
      </c>
      <c r="N39" s="101">
        <f t="shared" ca="1" si="8"/>
        <v>37987</v>
      </c>
      <c r="O39" s="144">
        <v>68.150000000000006</v>
      </c>
      <c r="P39" s="145">
        <v>20.53</v>
      </c>
      <c r="Q39" s="144">
        <v>80.510000000000005</v>
      </c>
      <c r="R39" s="145">
        <v>27.12</v>
      </c>
      <c r="S39" s="144">
        <v>72.273441846459235</v>
      </c>
      <c r="T39" s="145">
        <v>11.61854176506732</v>
      </c>
      <c r="U39" s="104"/>
      <c r="V39" s="104"/>
      <c r="Z39" s="111">
        <f ca="1">Z37-Z38</f>
        <v>2.6185714285714288</v>
      </c>
      <c r="AA39" s="111">
        <f ca="1">AA37-AA38</f>
        <v>2.4707142857142861</v>
      </c>
      <c r="AB39" s="111">
        <f ca="1">AB37-AB38</f>
        <v>2.4005714285714292</v>
      </c>
      <c r="AC39" s="111">
        <f ca="1">AC37-AC38</f>
        <v>2.6498571428571425</v>
      </c>
    </row>
    <row r="40" spans="1:40" ht="12" thickBot="1" x14ac:dyDescent="0.25">
      <c r="A40" s="101">
        <f t="shared" ca="1" si="7"/>
        <v>38018</v>
      </c>
      <c r="B40" s="104">
        <f ca="1">VLOOKUP($A40,[2]CurveFetch!$D$8:$R$1000,2,0)</f>
        <v>3.97</v>
      </c>
      <c r="C40" s="104">
        <f ca="1">VLOOKUP($A40,[2]CurveFetch!$D$8:$R$1000,7,0)</f>
        <v>0.44</v>
      </c>
      <c r="D40" s="104">
        <f ca="1">VLOOKUP($A40,[2]CurveFetch!$D$8:$R$1000,5,0)</f>
        <v>-0.28999999999999998</v>
      </c>
      <c r="E40" s="104">
        <f ca="1">VLOOKUP($A40,[2]CurveFetch!$D$8:$R$1000,4,0)</f>
        <v>0.01</v>
      </c>
      <c r="F40" s="104">
        <f ca="1">VLOOKUP($A40,[2]CurveFetch!$D$8:$R$1000,15,0)</f>
        <v>0.01</v>
      </c>
      <c r="G40" s="104">
        <f ca="1">VLOOKUP($A40,[2]CurveFetch!$D$8:$R$1000,3,0)</f>
        <v>-0.19</v>
      </c>
      <c r="H40" s="104">
        <f ca="1">VLOOKUP($A40,[2]CurveFetch!$D$8:$R$1000,9,0)</f>
        <v>0.59499999999999997</v>
      </c>
      <c r="I40" s="104">
        <f ca="1">VLOOKUP($A40,[2]CurveFetch!$D$8:$R$1000,11,0)</f>
        <v>5.9071518087202998E-2</v>
      </c>
      <c r="J40" s="104">
        <f ca="1">VLOOKUP($A40,[2]CurveFetch!$D$8:$R$1000,8,0)</f>
        <v>0.39</v>
      </c>
      <c r="K40" s="104">
        <f t="shared" ca="1" si="1"/>
        <v>4.9999999999999989E-2</v>
      </c>
      <c r="L40" s="104">
        <f t="shared" ca="1" si="2"/>
        <v>0.43</v>
      </c>
      <c r="M40" s="104">
        <f t="shared" ca="1" si="3"/>
        <v>33.075000000000003</v>
      </c>
      <c r="N40" s="101">
        <f t="shared" ca="1" si="8"/>
        <v>38018</v>
      </c>
      <c r="O40" s="144">
        <v>42.57</v>
      </c>
      <c r="P40" s="145">
        <v>27.82</v>
      </c>
      <c r="Q40" s="144">
        <v>40.17</v>
      </c>
      <c r="R40" s="145">
        <v>30.92</v>
      </c>
      <c r="S40" s="144">
        <v>50.866944981644238</v>
      </c>
      <c r="T40" s="145">
        <v>26.336707503270166</v>
      </c>
      <c r="U40" s="104"/>
      <c r="V40" s="104"/>
      <c r="X40" s="21">
        <v>250000</v>
      </c>
      <c r="Y40" s="21" t="s">
        <v>98</v>
      </c>
      <c r="Z40" s="23">
        <f ca="1">Z$39*$X$40*$Y$1</f>
        <v>140093571.42857143</v>
      </c>
      <c r="AA40" s="23">
        <f ca="1">AA$39*$X$40*$Y$1</f>
        <v>132183214.2857143</v>
      </c>
      <c r="AB40" s="23">
        <f ca="1">AB$39*$X$40*$Y$1</f>
        <v>128430571.42857146</v>
      </c>
      <c r="AC40" s="23">
        <f ca="1">AC$39*$X$40*$Y$1</f>
        <v>141767357.1428571</v>
      </c>
      <c r="AD40" s="113">
        <f ca="1">SUM(Z40:AC40)</f>
        <v>542474714.28571427</v>
      </c>
    </row>
    <row r="41" spans="1:40" x14ac:dyDescent="0.2">
      <c r="A41" s="101">
        <f t="shared" ca="1" si="7"/>
        <v>38047</v>
      </c>
      <c r="B41" s="104">
        <f ca="1">VLOOKUP($A41,[2]CurveFetch!$D$8:$R$1000,2,0)</f>
        <v>3.83</v>
      </c>
      <c r="C41" s="104">
        <f ca="1">VLOOKUP($A41,[2]CurveFetch!$D$8:$R$1000,7,0)</f>
        <v>0.44</v>
      </c>
      <c r="D41" s="104">
        <f ca="1">VLOOKUP($A41,[2]CurveFetch!$D$8:$R$1000,5,0)</f>
        <v>-0.28999999999999998</v>
      </c>
      <c r="E41" s="104">
        <f ca="1">VLOOKUP($A41,[2]CurveFetch!$D$8:$R$1000,4,0)</f>
        <v>0.01</v>
      </c>
      <c r="F41" s="104">
        <f ca="1">VLOOKUP($A41,[2]CurveFetch!$D$8:$R$1000,15,0)</f>
        <v>0.01</v>
      </c>
      <c r="G41" s="104">
        <f ca="1">VLOOKUP($A41,[2]CurveFetch!$D$8:$R$1000,3,0)</f>
        <v>-0.19</v>
      </c>
      <c r="H41" s="104">
        <f ca="1">VLOOKUP($A41,[2]CurveFetch!$D$8:$R$1000,9,0)</f>
        <v>0.59499999999999997</v>
      </c>
      <c r="I41" s="104">
        <f ca="1">VLOOKUP($A41,[2]CurveFetch!$D$8:$R$1000,11,0)</f>
        <v>5.910414375827E-2</v>
      </c>
      <c r="J41" s="104">
        <f ca="1">VLOOKUP($A41,[2]CurveFetch!$D$8:$R$1000,8,0)</f>
        <v>0.39</v>
      </c>
      <c r="K41" s="104">
        <f t="shared" ca="1" si="1"/>
        <v>4.9999999999999989E-2</v>
      </c>
      <c r="L41" s="104">
        <f t="shared" ca="1" si="2"/>
        <v>0.43</v>
      </c>
      <c r="M41" s="104">
        <f t="shared" ca="1" si="3"/>
        <v>32.025000000000006</v>
      </c>
      <c r="N41" s="101">
        <f t="shared" ca="1" si="8"/>
        <v>38047</v>
      </c>
      <c r="O41" s="144">
        <v>27.57</v>
      </c>
      <c r="P41" s="145">
        <v>23.26</v>
      </c>
      <c r="Q41" s="144">
        <v>39.17</v>
      </c>
      <c r="R41" s="145">
        <v>25.95</v>
      </c>
      <c r="S41" s="144">
        <v>24.866944981644238</v>
      </c>
      <c r="T41" s="145">
        <v>31.886438686065862</v>
      </c>
      <c r="U41" s="104"/>
      <c r="V41" s="104"/>
    </row>
    <row r="42" spans="1:40" x14ac:dyDescent="0.2">
      <c r="A42" s="101">
        <f t="shared" ca="1" si="7"/>
        <v>38078</v>
      </c>
      <c r="B42" s="104">
        <f ca="1">VLOOKUP($A42,[2]CurveFetch!$D$8:$R$1000,2,0)</f>
        <v>3.645</v>
      </c>
      <c r="C42" s="104">
        <f ca="1">VLOOKUP($A42,[2]CurveFetch!$D$8:$R$1000,7,0)</f>
        <v>0.49</v>
      </c>
      <c r="D42" s="104">
        <f ca="1">VLOOKUP($A42,[2]CurveFetch!$D$8:$R$1000,5,0)</f>
        <v>-0.35</v>
      </c>
      <c r="E42" s="104">
        <f ca="1">VLOOKUP($A42,[2]CurveFetch!$D$8:$R$1000,4,0)</f>
        <v>0.01</v>
      </c>
      <c r="F42" s="104">
        <f ca="1">VLOOKUP($A42,[2]CurveFetch!$D$8:$R$1000,15,0)</f>
        <v>0.02</v>
      </c>
      <c r="G42" s="104">
        <f ca="1">VLOOKUP($A42,[2]CurveFetch!$D$8:$R$1000,3,0)</f>
        <v>-0.19500000000000001</v>
      </c>
      <c r="H42" s="104">
        <f ca="1">VLOOKUP($A42,[2]CurveFetch!$D$8:$R$1000,9,0)</f>
        <v>0.39</v>
      </c>
      <c r="I42" s="104">
        <f ca="1">VLOOKUP($A42,[2]CurveFetch!$D$8:$R$1000,11,0)</f>
        <v>5.9131079018863997E-2</v>
      </c>
      <c r="J42" s="104">
        <f ca="1">VLOOKUP($A42,[2]CurveFetch!$D$8:$R$1000,8,0)</f>
        <v>0.12</v>
      </c>
      <c r="K42" s="104">
        <f t="shared" ca="1" si="1"/>
        <v>0.37</v>
      </c>
      <c r="L42" s="104">
        <f t="shared" ca="1" si="2"/>
        <v>0.47</v>
      </c>
      <c r="M42" s="104">
        <f t="shared" ca="1" si="3"/>
        <v>31.012499999999999</v>
      </c>
      <c r="N42" s="101">
        <f t="shared" ca="1" si="8"/>
        <v>38078</v>
      </c>
      <c r="O42" s="144">
        <v>26.07</v>
      </c>
      <c r="P42" s="145">
        <v>23.97</v>
      </c>
      <c r="Q42" s="144">
        <v>36.67</v>
      </c>
      <c r="R42" s="145">
        <v>24.2</v>
      </c>
      <c r="S42" s="144">
        <v>20.616944981644238</v>
      </c>
      <c r="T42" s="145">
        <v>33.489933309721792</v>
      </c>
      <c r="U42" s="104"/>
      <c r="V42" s="104"/>
      <c r="Z42" s="25" t="s">
        <v>94</v>
      </c>
      <c r="AA42" s="25" t="s">
        <v>95</v>
      </c>
      <c r="AB42" s="25" t="s">
        <v>96</v>
      </c>
      <c r="AC42" s="25" t="s">
        <v>97</v>
      </c>
    </row>
    <row r="43" spans="1:40" x14ac:dyDescent="0.2">
      <c r="A43" s="101">
        <f t="shared" ca="1" si="7"/>
        <v>38108</v>
      </c>
      <c r="B43" s="104">
        <f ca="1">VLOOKUP($A43,[2]CurveFetch!$D$8:$R$1000,2,0)</f>
        <v>3.6</v>
      </c>
      <c r="C43" s="104">
        <f ca="1">VLOOKUP($A43,[2]CurveFetch!$D$8:$R$1000,7,0)</f>
        <v>0.49</v>
      </c>
      <c r="D43" s="104">
        <f ca="1">VLOOKUP($A43,[2]CurveFetch!$D$8:$R$1000,5,0)</f>
        <v>-0.35</v>
      </c>
      <c r="E43" s="104">
        <f ca="1">VLOOKUP($A43,[2]CurveFetch!$D$8:$R$1000,4,0)</f>
        <v>0.01</v>
      </c>
      <c r="F43" s="104">
        <f ca="1">VLOOKUP($A43,[2]CurveFetch!$D$8:$R$1000,15,0)</f>
        <v>0.02</v>
      </c>
      <c r="G43" s="104">
        <f ca="1">VLOOKUP($A43,[2]CurveFetch!$D$8:$R$1000,3,0)</f>
        <v>-0.19500000000000001</v>
      </c>
      <c r="H43" s="104">
        <f ca="1">VLOOKUP($A43,[2]CurveFetch!$D$8:$R$1000,9,0)</f>
        <v>0.39</v>
      </c>
      <c r="I43" s="104">
        <f ca="1">VLOOKUP($A43,[2]CurveFetch!$D$8:$R$1000,11,0)</f>
        <v>5.9148948799339997E-2</v>
      </c>
      <c r="J43" s="104">
        <f ca="1">VLOOKUP($A43,[2]CurveFetch!$D$8:$R$1000,8,0)</f>
        <v>0.12</v>
      </c>
      <c r="K43" s="104">
        <f t="shared" ca="1" si="1"/>
        <v>0.37</v>
      </c>
      <c r="L43" s="104">
        <f t="shared" ca="1" si="2"/>
        <v>0.47</v>
      </c>
      <c r="M43" s="104">
        <f t="shared" ca="1" si="3"/>
        <v>30.674999999999997</v>
      </c>
      <c r="N43" s="101">
        <f t="shared" ca="1" si="8"/>
        <v>38108</v>
      </c>
      <c r="O43" s="144">
        <v>36.340000000000003</v>
      </c>
      <c r="P43" s="145">
        <v>19.8</v>
      </c>
      <c r="Q43" s="144">
        <v>39.26</v>
      </c>
      <c r="R43" s="145">
        <v>29.54</v>
      </c>
      <c r="S43" s="144">
        <v>32.833487758373749</v>
      </c>
      <c r="T43" s="145">
        <v>24.052956390205278</v>
      </c>
      <c r="U43" s="104"/>
      <c r="V43" s="104"/>
      <c r="Y43" s="22" t="s">
        <v>93</v>
      </c>
      <c r="Z43" s="105">
        <f ca="1">$AN$4-$AN$5</f>
        <v>3.8774999999999995</v>
      </c>
      <c r="AA43" s="105">
        <f ca="1">$AN$12-$AN$13</f>
        <v>3.4055999999999997</v>
      </c>
      <c r="AB43" s="105">
        <f ca="1">$AN$20-$AN$21</f>
        <v>3.5148000000000001</v>
      </c>
      <c r="AC43" s="105">
        <f ca="1">$AN$29-$AN$30</f>
        <v>3.5848000000000004</v>
      </c>
    </row>
    <row r="44" spans="1:40" x14ac:dyDescent="0.2">
      <c r="A44" s="101">
        <f t="shared" ca="1" si="7"/>
        <v>38139</v>
      </c>
      <c r="B44" s="104">
        <f ca="1">VLOOKUP($A44,[2]CurveFetch!$D$8:$R$1000,2,0)</f>
        <v>3.62</v>
      </c>
      <c r="C44" s="104">
        <f ca="1">VLOOKUP($A44,[2]CurveFetch!$D$8:$R$1000,7,0)</f>
        <v>0.49</v>
      </c>
      <c r="D44" s="104">
        <f ca="1">VLOOKUP($A44,[2]CurveFetch!$D$8:$R$1000,5,0)</f>
        <v>-0.35</v>
      </c>
      <c r="E44" s="104">
        <f ca="1">VLOOKUP($A44,[2]CurveFetch!$D$8:$R$1000,4,0)</f>
        <v>0.01</v>
      </c>
      <c r="F44" s="104">
        <f ca="1">VLOOKUP($A44,[2]CurveFetch!$D$8:$R$1000,15,0)</f>
        <v>0.02</v>
      </c>
      <c r="G44" s="104">
        <f ca="1">VLOOKUP($A44,[2]CurveFetch!$D$8:$R$1000,3,0)</f>
        <v>-0.19500000000000001</v>
      </c>
      <c r="H44" s="104">
        <f ca="1">VLOOKUP($A44,[2]CurveFetch!$D$8:$R$1000,9,0)</f>
        <v>0.39</v>
      </c>
      <c r="I44" s="104">
        <f ca="1">VLOOKUP($A44,[2]CurveFetch!$D$8:$R$1000,11,0)</f>
        <v>5.9167414239278002E-2</v>
      </c>
      <c r="J44" s="104">
        <f ca="1">VLOOKUP($A44,[2]CurveFetch!$D$8:$R$1000,8,0)</f>
        <v>0.12</v>
      </c>
      <c r="K44" s="104">
        <f t="shared" ca="1" si="1"/>
        <v>0.37</v>
      </c>
      <c r="L44" s="104">
        <f t="shared" ca="1" si="2"/>
        <v>0.47</v>
      </c>
      <c r="M44" s="104">
        <f t="shared" ca="1" si="3"/>
        <v>30.825000000000003</v>
      </c>
      <c r="N44" s="101">
        <f t="shared" ca="1" si="8"/>
        <v>38139</v>
      </c>
      <c r="O44" s="144">
        <v>33.594993584860617</v>
      </c>
      <c r="P44" s="145">
        <v>20.6</v>
      </c>
      <c r="Q44" s="144">
        <v>32.26</v>
      </c>
      <c r="R44" s="145">
        <v>26.5</v>
      </c>
      <c r="S44" s="144">
        <v>30.59716515599111</v>
      </c>
      <c r="T44" s="145">
        <v>24.720262020217639</v>
      </c>
      <c r="U44" s="104"/>
      <c r="V44" s="104"/>
      <c r="Z44" s="110">
        <f>$Z$38</f>
        <v>0.5</v>
      </c>
      <c r="AA44" s="110">
        <f>$Z$38</f>
        <v>0.5</v>
      </c>
      <c r="AB44" s="110">
        <f>$Z$38</f>
        <v>0.5</v>
      </c>
      <c r="AC44" s="110">
        <f>$Z$38</f>
        <v>0.5</v>
      </c>
    </row>
    <row r="45" spans="1:40" ht="12" thickBot="1" x14ac:dyDescent="0.25">
      <c r="A45" s="101">
        <f ca="1">DATE(YEAR(A44),MONTH(A44)+1,1)</f>
        <v>38169</v>
      </c>
      <c r="B45" s="104">
        <f ca="1">VLOOKUP($A45,[2]CurveFetch!$D$8:$R$1000,2,0)</f>
        <v>3.6349999999999998</v>
      </c>
      <c r="C45" s="104">
        <f ca="1">VLOOKUP($A45,[2]CurveFetch!$D$8:$R$1000,7,0)</f>
        <v>0.49</v>
      </c>
      <c r="D45" s="104">
        <f ca="1">VLOOKUP($A45,[2]CurveFetch!$D$8:$R$1000,5,0)</f>
        <v>-0.35</v>
      </c>
      <c r="E45" s="104">
        <f ca="1">VLOOKUP($A45,[2]CurveFetch!$D$8:$R$1000,4,0)</f>
        <v>0.01</v>
      </c>
      <c r="F45" s="104">
        <f ca="1">VLOOKUP($A45,[2]CurveFetch!$D$8:$R$1000,15,0)</f>
        <v>0.02</v>
      </c>
      <c r="G45" s="104">
        <f ca="1">VLOOKUP($A45,[2]CurveFetch!$D$8:$R$1000,3,0)</f>
        <v>-0.19500000000000001</v>
      </c>
      <c r="H45" s="104">
        <f ca="1">VLOOKUP($A45,[2]CurveFetch!$D$8:$R$1000,9,0)</f>
        <v>0.39</v>
      </c>
      <c r="I45" s="104">
        <f ca="1">VLOOKUP($A45,[2]CurveFetch!$D$8:$R$1000,11,0)</f>
        <v>5.9187320724420997E-2</v>
      </c>
      <c r="J45" s="104">
        <f ca="1">VLOOKUP($A45,[2]CurveFetch!$D$8:$R$1000,8,0)</f>
        <v>0.12</v>
      </c>
      <c r="K45" s="104">
        <f t="shared" ca="1" si="1"/>
        <v>0.37</v>
      </c>
      <c r="L45" s="104">
        <f t="shared" ca="1" si="2"/>
        <v>0.47</v>
      </c>
      <c r="M45" s="104">
        <f t="shared" ca="1" si="3"/>
        <v>30.9375</v>
      </c>
      <c r="N45" s="101">
        <f ca="1">DATE(YEAR(N44),MONTH(N44)+1,1)</f>
        <v>38169</v>
      </c>
      <c r="O45" s="144">
        <v>29.59499358486061</v>
      </c>
      <c r="P45" s="145">
        <v>21.47</v>
      </c>
      <c r="Q45" s="144">
        <v>30.51</v>
      </c>
      <c r="R45" s="145">
        <v>25.01</v>
      </c>
      <c r="S45" s="144">
        <v>28.699751907269881</v>
      </c>
      <c r="T45" s="145">
        <v>23.222153292132113</v>
      </c>
      <c r="U45" s="104"/>
      <c r="V45" s="104"/>
      <c r="Z45" s="111">
        <f ca="1">Z43-Z44</f>
        <v>3.3774999999999995</v>
      </c>
      <c r="AA45" s="111">
        <f ca="1">AA43-AA44</f>
        <v>2.9055999999999997</v>
      </c>
      <c r="AB45" s="111">
        <f ca="1">AB43-AB44</f>
        <v>3.0148000000000001</v>
      </c>
      <c r="AC45" s="111">
        <f ca="1">AC43-AC44</f>
        <v>3.0848000000000004</v>
      </c>
    </row>
    <row r="46" spans="1:40" ht="12" thickBot="1" x14ac:dyDescent="0.25">
      <c r="A46" s="101">
        <f t="shared" ca="1" si="7"/>
        <v>38200</v>
      </c>
      <c r="B46" s="104">
        <f ca="1">VLOOKUP($A46,[2]CurveFetch!$D$8:$R$1000,2,0)</f>
        <v>3.645</v>
      </c>
      <c r="C46" s="104">
        <f ca="1">VLOOKUP($A46,[2]CurveFetch!$D$8:$R$1000,7,0)</f>
        <v>0.49</v>
      </c>
      <c r="D46" s="104">
        <f ca="1">VLOOKUP($A46,[2]CurveFetch!$D$8:$R$1000,5,0)</f>
        <v>-0.35</v>
      </c>
      <c r="E46" s="104">
        <f ca="1">VLOOKUP($A46,[2]CurveFetch!$D$8:$R$1000,4,0)</f>
        <v>0.01</v>
      </c>
      <c r="F46" s="104">
        <f ca="1">VLOOKUP($A46,[2]CurveFetch!$D$8:$R$1000,15,0)</f>
        <v>0.02</v>
      </c>
      <c r="G46" s="104">
        <f ca="1">VLOOKUP($A46,[2]CurveFetch!$D$8:$R$1000,3,0)</f>
        <v>-0.19500000000000001</v>
      </c>
      <c r="H46" s="104">
        <f ca="1">VLOOKUP($A46,[2]CurveFetch!$D$8:$R$1000,9,0)</f>
        <v>0.39</v>
      </c>
      <c r="I46" s="104">
        <f ca="1">VLOOKUP($A46,[2]CurveFetch!$D$8:$R$1000,11,0)</f>
        <v>5.9210129155286999E-2</v>
      </c>
      <c r="J46" s="104">
        <f ca="1">VLOOKUP($A46,[2]CurveFetch!$D$8:$R$1000,8,0)</f>
        <v>0.12</v>
      </c>
      <c r="K46" s="104">
        <f t="shared" ca="1" si="1"/>
        <v>0.37</v>
      </c>
      <c r="L46" s="104">
        <f t="shared" ca="1" si="2"/>
        <v>0.47</v>
      </c>
      <c r="M46" s="104">
        <f t="shared" ca="1" si="3"/>
        <v>31.012499999999999</v>
      </c>
      <c r="N46" s="101">
        <f t="shared" ca="1" si="8"/>
        <v>38200</v>
      </c>
      <c r="O46" s="144">
        <v>28.219721183611654</v>
      </c>
      <c r="P46" s="145">
        <v>16.72</v>
      </c>
      <c r="Q46" s="144">
        <v>29.94</v>
      </c>
      <c r="R46" s="145">
        <v>21.44</v>
      </c>
      <c r="S46" s="144">
        <v>22.132040406005416</v>
      </c>
      <c r="T46" s="145">
        <v>19.458650499218216</v>
      </c>
      <c r="U46" s="104"/>
      <c r="V46" s="104"/>
      <c r="Z46" s="23">
        <f ca="1">Z$45*$X$40*$AI$1</f>
        <v>127500624.99999999</v>
      </c>
      <c r="AA46" s="23">
        <f ca="1">AA$45*$X$40*$AI$1</f>
        <v>109686399.99999999</v>
      </c>
      <c r="AB46" s="23">
        <f ca="1">AB$45*$X$40*$AI$1</f>
        <v>113808700</v>
      </c>
      <c r="AC46" s="23">
        <f ca="1">AC$45*$X$40*$AI$1</f>
        <v>116451200.00000001</v>
      </c>
      <c r="AD46" s="113">
        <f ca="1">SUM(Z46:AC46)</f>
        <v>467446925</v>
      </c>
    </row>
    <row r="47" spans="1:40" x14ac:dyDescent="0.2">
      <c r="A47" s="101">
        <f t="shared" ca="1" si="7"/>
        <v>38231</v>
      </c>
      <c r="B47" s="104">
        <f ca="1">VLOOKUP($A47,[2]CurveFetch!$D$8:$R$1000,2,0)</f>
        <v>3.6619999999999999</v>
      </c>
      <c r="C47" s="104">
        <f ca="1">VLOOKUP($A47,[2]CurveFetch!$D$8:$R$1000,7,0)</f>
        <v>0.49</v>
      </c>
      <c r="D47" s="104">
        <f ca="1">VLOOKUP($A47,[2]CurveFetch!$D$8:$R$1000,5,0)</f>
        <v>-0.35</v>
      </c>
      <c r="E47" s="104">
        <f ca="1">VLOOKUP($A47,[2]CurveFetch!$D$8:$R$1000,4,0)</f>
        <v>0.01</v>
      </c>
      <c r="F47" s="104">
        <f ca="1">VLOOKUP($A47,[2]CurveFetch!$D$8:$R$1000,15,0)</f>
        <v>0.02</v>
      </c>
      <c r="G47" s="104">
        <f ca="1">VLOOKUP($A47,[2]CurveFetch!$D$8:$R$1000,3,0)</f>
        <v>-0.19500000000000001</v>
      </c>
      <c r="H47" s="104">
        <f ca="1">VLOOKUP($A47,[2]CurveFetch!$D$8:$R$1000,9,0)</f>
        <v>0.39</v>
      </c>
      <c r="I47" s="104">
        <f ca="1">VLOOKUP($A47,[2]CurveFetch!$D$8:$R$1000,11,0)</f>
        <v>5.9232937586326001E-2</v>
      </c>
      <c r="J47" s="104">
        <f ca="1">VLOOKUP($A47,[2]CurveFetch!$D$8:$R$1000,8,0)</f>
        <v>0.12</v>
      </c>
      <c r="K47" s="104">
        <f t="shared" ca="1" si="1"/>
        <v>0.37</v>
      </c>
      <c r="L47" s="104">
        <f t="shared" ca="1" si="2"/>
        <v>0.47</v>
      </c>
      <c r="M47" s="104">
        <f t="shared" ca="1" si="3"/>
        <v>31.14</v>
      </c>
      <c r="N47" s="101">
        <f t="shared" ca="1" si="8"/>
        <v>38231</v>
      </c>
      <c r="O47" s="144">
        <v>28.719721183611654</v>
      </c>
      <c r="P47" s="145">
        <v>16.66</v>
      </c>
      <c r="Q47" s="144">
        <v>31.44</v>
      </c>
      <c r="R47" s="145">
        <v>16.57</v>
      </c>
      <c r="S47" s="144">
        <v>23.382040406005416</v>
      </c>
      <c r="T47" s="145">
        <v>19.201258026099936</v>
      </c>
      <c r="U47" s="104"/>
      <c r="V47" s="104"/>
    </row>
    <row r="48" spans="1:40" ht="12" thickBot="1" x14ac:dyDescent="0.25">
      <c r="A48" s="101">
        <f t="shared" ca="1" si="7"/>
        <v>38261</v>
      </c>
      <c r="B48" s="104">
        <f ca="1">VLOOKUP($A48,[2]CurveFetch!$D$8:$R$1000,2,0)</f>
        <v>3.6720000000000002</v>
      </c>
      <c r="C48" s="104">
        <f ca="1">VLOOKUP($A48,[2]CurveFetch!$D$8:$R$1000,7,0)</f>
        <v>0.49</v>
      </c>
      <c r="D48" s="104">
        <f ca="1">VLOOKUP($A48,[2]CurveFetch!$D$8:$R$1000,5,0)</f>
        <v>-0.35</v>
      </c>
      <c r="E48" s="104">
        <f ca="1">VLOOKUP($A48,[2]CurveFetch!$D$8:$R$1000,4,0)</f>
        <v>0.01</v>
      </c>
      <c r="F48" s="104">
        <f ca="1">VLOOKUP($A48,[2]CurveFetch!$D$8:$R$1000,15,0)</f>
        <v>0.02</v>
      </c>
      <c r="G48" s="104">
        <f ca="1">VLOOKUP($A48,[2]CurveFetch!$D$8:$R$1000,3,0)</f>
        <v>-0.19500000000000001</v>
      </c>
      <c r="H48" s="104">
        <f ca="1">VLOOKUP($A48,[2]CurveFetch!$D$8:$R$1000,9,0)</f>
        <v>0.39</v>
      </c>
      <c r="I48" s="104">
        <f ca="1">VLOOKUP($A48,[2]CurveFetch!$D$8:$R$1000,11,0)</f>
        <v>5.9256392777622E-2</v>
      </c>
      <c r="J48" s="104">
        <f ca="1">VLOOKUP($A48,[2]CurveFetch!$D$8:$R$1000,8,0)</f>
        <v>0.12</v>
      </c>
      <c r="K48" s="104">
        <f t="shared" ca="1" si="1"/>
        <v>0.37</v>
      </c>
      <c r="L48" s="104">
        <f t="shared" ca="1" si="2"/>
        <v>0.47</v>
      </c>
      <c r="M48" s="104">
        <f t="shared" ca="1" si="3"/>
        <v>31.215</v>
      </c>
      <c r="N48" s="101">
        <f t="shared" ca="1" si="8"/>
        <v>38261</v>
      </c>
      <c r="O48" s="144">
        <v>59.719721183611654</v>
      </c>
      <c r="P48" s="145">
        <v>16.829999999999998</v>
      </c>
      <c r="Q48" s="144">
        <v>39.44</v>
      </c>
      <c r="R48" s="145">
        <v>19.78</v>
      </c>
      <c r="S48" s="144">
        <v>61.882040406005423</v>
      </c>
      <c r="T48" s="145">
        <v>11.787817165884885</v>
      </c>
      <c r="U48" s="104"/>
      <c r="V48" s="104"/>
    </row>
    <row r="49" spans="1:30" ht="12" thickBot="1" x14ac:dyDescent="0.25">
      <c r="A49" s="101">
        <f t="shared" ca="1" si="7"/>
        <v>38292</v>
      </c>
      <c r="B49" s="104">
        <f ca="1">VLOOKUP($A49,[2]CurveFetch!$D$8:$R$1000,2,0)</f>
        <v>3.8170000000000002</v>
      </c>
      <c r="C49" s="104">
        <f ca="1">VLOOKUP($A49,[2]CurveFetch!$D$8:$R$1000,7,0)</f>
        <v>0.34</v>
      </c>
      <c r="D49" s="104">
        <f ca="1">VLOOKUP($A49,[2]CurveFetch!$D$8:$R$1000,5,0)</f>
        <v>-0.28999999999999998</v>
      </c>
      <c r="E49" s="104">
        <f ca="1">VLOOKUP($A49,[2]CurveFetch!$D$8:$R$1000,4,0)</f>
        <v>0.01</v>
      </c>
      <c r="F49" s="104">
        <f ca="1">VLOOKUP($A49,[2]CurveFetch!$D$8:$R$1000,15,0)</f>
        <v>0.02</v>
      </c>
      <c r="G49" s="104">
        <f ca="1">VLOOKUP($A49,[2]CurveFetch!$D$8:$R$1000,3,0)</f>
        <v>-0.19</v>
      </c>
      <c r="H49" s="104">
        <f ca="1">VLOOKUP($A49,[2]CurveFetch!$D$8:$R$1000,9,0)</f>
        <v>0.24</v>
      </c>
      <c r="I49" s="104">
        <f ca="1">VLOOKUP($A49,[2]CurveFetch!$D$8:$R$1000,11,0)</f>
        <v>5.9281960346870999E-2</v>
      </c>
      <c r="J49" s="104">
        <f ca="1">VLOOKUP($A49,[2]CurveFetch!$D$8:$R$1000,8,0)</f>
        <v>0.28999999999999998</v>
      </c>
      <c r="K49" s="104">
        <f t="shared" ca="1" si="1"/>
        <v>5.0000000000000044E-2</v>
      </c>
      <c r="L49" s="104">
        <f t="shared" ca="1" si="2"/>
        <v>0.32</v>
      </c>
      <c r="M49" s="104">
        <f t="shared" ca="1" si="3"/>
        <v>31.177500000000002</v>
      </c>
      <c r="N49" s="101">
        <f t="shared" ca="1" si="8"/>
        <v>38292</v>
      </c>
      <c r="O49" s="144">
        <v>64.057266482644891</v>
      </c>
      <c r="P49" s="145">
        <v>17.37</v>
      </c>
      <c r="Q49" s="144">
        <v>69.260000000000005</v>
      </c>
      <c r="R49" s="145">
        <v>21.01</v>
      </c>
      <c r="S49" s="144">
        <v>65.641081461519221</v>
      </c>
      <c r="T49" s="145">
        <v>10.162470401134239</v>
      </c>
      <c r="U49" s="104"/>
      <c r="V49" s="104"/>
      <c r="AC49" s="75" t="s">
        <v>99</v>
      </c>
      <c r="AD49" s="114">
        <f ca="1">$AD$40+$AD$46</f>
        <v>1009921639.2857143</v>
      </c>
    </row>
    <row r="50" spans="1:30" x14ac:dyDescent="0.2">
      <c r="A50" s="101">
        <f t="shared" ca="1" si="7"/>
        <v>38322</v>
      </c>
      <c r="B50" s="104">
        <f ca="1">VLOOKUP($A50,[2]CurveFetch!$D$8:$R$1000,2,0)</f>
        <v>3.952</v>
      </c>
      <c r="C50" s="104">
        <f ca="1">VLOOKUP($A50,[2]CurveFetch!$D$8:$R$1000,7,0)</f>
        <v>0.34</v>
      </c>
      <c r="D50" s="104">
        <f ca="1">VLOOKUP($A50,[2]CurveFetch!$D$8:$R$1000,5,0)</f>
        <v>-0.28999999999999998</v>
      </c>
      <c r="E50" s="104">
        <f ca="1">VLOOKUP($A50,[2]CurveFetch!$D$8:$R$1000,4,0)</f>
        <v>0.01</v>
      </c>
      <c r="F50" s="104">
        <f ca="1">VLOOKUP($A50,[2]CurveFetch!$D$8:$R$1000,15,0)</f>
        <v>0.02</v>
      </c>
      <c r="G50" s="104">
        <f ca="1">VLOOKUP($A50,[2]CurveFetch!$D$8:$R$1000,3,0)</f>
        <v>-0.19</v>
      </c>
      <c r="H50" s="104">
        <f ca="1">VLOOKUP($A50,[2]CurveFetch!$D$8:$R$1000,9,0)</f>
        <v>0.24</v>
      </c>
      <c r="I50" s="104">
        <f ca="1">VLOOKUP($A50,[2]CurveFetch!$D$8:$R$1000,11,0)</f>
        <v>5.9306703156026999E-2</v>
      </c>
      <c r="J50" s="104">
        <f ca="1">VLOOKUP($A50,[2]CurveFetch!$D$8:$R$1000,8,0)</f>
        <v>0.28999999999999998</v>
      </c>
      <c r="K50" s="104">
        <f t="shared" ca="1" si="1"/>
        <v>5.0000000000000044E-2</v>
      </c>
      <c r="L50" s="104">
        <f t="shared" ca="1" si="2"/>
        <v>0.32</v>
      </c>
      <c r="M50" s="104">
        <f t="shared" ca="1" si="3"/>
        <v>32.19</v>
      </c>
      <c r="N50" s="101">
        <f t="shared" ca="1" si="8"/>
        <v>38322</v>
      </c>
      <c r="O50" s="144">
        <v>76.057266482644891</v>
      </c>
      <c r="P50" s="145">
        <v>20.75</v>
      </c>
      <c r="Q50" s="144">
        <v>82.26</v>
      </c>
      <c r="R50" s="145">
        <v>26.96</v>
      </c>
      <c r="S50" s="144">
        <v>80.641081461519221</v>
      </c>
      <c r="T50" s="145">
        <v>14.775373626940688</v>
      </c>
      <c r="U50" s="104"/>
      <c r="V50" s="104"/>
    </row>
    <row r="51" spans="1:30" x14ac:dyDescent="0.2">
      <c r="A51" s="101">
        <f t="shared" ca="1" si="7"/>
        <v>38353</v>
      </c>
      <c r="B51" s="104">
        <f ca="1">VLOOKUP($A51,[2]CurveFetch!$D$8:$R$1000,2,0)</f>
        <v>4.0750000000000002</v>
      </c>
      <c r="C51" s="104">
        <f ca="1">VLOOKUP($A51,[2]CurveFetch!$D$8:$R$1000,7,0)</f>
        <v>0.34</v>
      </c>
      <c r="D51" s="104">
        <f ca="1">VLOOKUP($A51,[2]CurveFetch!$D$8:$R$1000,5,0)</f>
        <v>-0.28999999999999998</v>
      </c>
      <c r="E51" s="104">
        <f ca="1">VLOOKUP($A51,[2]CurveFetch!$D$8:$R$1000,4,0)</f>
        <v>0.01</v>
      </c>
      <c r="F51" s="104">
        <f ca="1">VLOOKUP($A51,[2]CurveFetch!$D$8:$R$1000,15,0)</f>
        <v>0.02</v>
      </c>
      <c r="G51" s="104">
        <f ca="1">VLOOKUP($A51,[2]CurveFetch!$D$8:$R$1000,3,0)</f>
        <v>-0.19</v>
      </c>
      <c r="H51" s="104">
        <f ca="1">VLOOKUP($A51,[2]CurveFetch!$D$8:$R$1000,9,0)</f>
        <v>0.24</v>
      </c>
      <c r="I51" s="104">
        <f ca="1">VLOOKUP($A51,[2]CurveFetch!$D$8:$R$1000,11,0)</f>
        <v>5.9340072552091998E-2</v>
      </c>
      <c r="J51" s="104">
        <f ca="1">VLOOKUP($A51,[2]CurveFetch!$D$8:$R$1000,8,0)</f>
        <v>0.28999999999999998</v>
      </c>
      <c r="K51" s="104">
        <f t="shared" ca="1" si="1"/>
        <v>5.0000000000000044E-2</v>
      </c>
      <c r="L51" s="104">
        <f t="shared" ca="1" si="2"/>
        <v>0.32</v>
      </c>
      <c r="M51" s="104">
        <f t="shared" ca="1" si="3"/>
        <v>33.112499999999997</v>
      </c>
      <c r="N51" s="101">
        <f t="shared" ca="1" si="8"/>
        <v>38353</v>
      </c>
      <c r="O51" s="144">
        <v>58.057266482644891</v>
      </c>
      <c r="P51" s="145">
        <v>18.600000000000001</v>
      </c>
      <c r="Q51" s="144">
        <v>70.260000000000005</v>
      </c>
      <c r="R51" s="145">
        <v>23.62</v>
      </c>
      <c r="S51" s="144">
        <v>60.641081461519221</v>
      </c>
      <c r="T51" s="145">
        <v>10.910857497908435</v>
      </c>
      <c r="U51" s="104"/>
      <c r="V51" s="104"/>
    </row>
    <row r="52" spans="1:30" x14ac:dyDescent="0.2">
      <c r="A52" s="101">
        <f t="shared" ca="1" si="7"/>
        <v>38384</v>
      </c>
      <c r="B52" s="104">
        <f ca="1">VLOOKUP($A52,[2]CurveFetch!$D$8:$R$1000,2,0)</f>
        <v>3.96</v>
      </c>
      <c r="C52" s="104">
        <f ca="1">VLOOKUP($A52,[2]CurveFetch!$D$8:$R$1000,7,0)</f>
        <v>0.34</v>
      </c>
      <c r="D52" s="104">
        <f ca="1">VLOOKUP($A52,[2]CurveFetch!$D$8:$R$1000,5,0)</f>
        <v>-0.28999999999999998</v>
      </c>
      <c r="E52" s="104">
        <f ca="1">VLOOKUP($A52,[2]CurveFetch!$D$8:$R$1000,4,0)</f>
        <v>0.01</v>
      </c>
      <c r="F52" s="104">
        <f ca="1">VLOOKUP($A52,[2]CurveFetch!$D$8:$R$1000,15,0)</f>
        <v>0.02</v>
      </c>
      <c r="G52" s="104">
        <f ca="1">VLOOKUP($A52,[2]CurveFetch!$D$8:$R$1000,3,0)</f>
        <v>-0.19</v>
      </c>
      <c r="H52" s="104">
        <f ca="1">VLOOKUP($A52,[2]CurveFetch!$D$8:$R$1000,9,0)</f>
        <v>0.24</v>
      </c>
      <c r="I52" s="104">
        <f ca="1">VLOOKUP($A52,[2]CurveFetch!$D$8:$R$1000,11,0)</f>
        <v>5.9379866982112998E-2</v>
      </c>
      <c r="J52" s="104">
        <f ca="1">VLOOKUP($A52,[2]CurveFetch!$D$8:$R$1000,8,0)</f>
        <v>0.28999999999999998</v>
      </c>
      <c r="K52" s="104">
        <f t="shared" ca="1" si="1"/>
        <v>5.0000000000000044E-2</v>
      </c>
      <c r="L52" s="104">
        <f t="shared" ca="1" si="2"/>
        <v>0.32</v>
      </c>
      <c r="M52" s="104">
        <f t="shared" ca="1" si="3"/>
        <v>32.25</v>
      </c>
      <c r="N52" s="101">
        <f t="shared" ca="1" si="8"/>
        <v>38384</v>
      </c>
      <c r="O52" s="144">
        <v>43.12236112379707</v>
      </c>
      <c r="P52" s="145">
        <v>25.89</v>
      </c>
      <c r="Q52" s="144">
        <v>40.24</v>
      </c>
      <c r="R52" s="145">
        <v>27.42</v>
      </c>
      <c r="S52" s="144">
        <v>50.70067835012695</v>
      </c>
      <c r="T52" s="145">
        <v>25.698753282212017</v>
      </c>
      <c r="U52" s="104"/>
      <c r="V52" s="104"/>
    </row>
    <row r="53" spans="1:30" x14ac:dyDescent="0.2">
      <c r="A53" s="101">
        <f t="shared" ca="1" si="7"/>
        <v>38412</v>
      </c>
      <c r="B53" s="104">
        <f ca="1">VLOOKUP($A53,[2]CurveFetch!$D$8:$R$1000,2,0)</f>
        <v>3.82</v>
      </c>
      <c r="C53" s="104">
        <f ca="1">VLOOKUP($A53,[2]CurveFetch!$D$8:$R$1000,7,0)</f>
        <v>0.34</v>
      </c>
      <c r="D53" s="104">
        <f ca="1">VLOOKUP($A53,[2]CurveFetch!$D$8:$R$1000,5,0)</f>
        <v>-0.28999999999999998</v>
      </c>
      <c r="E53" s="104">
        <f ca="1">VLOOKUP($A53,[2]CurveFetch!$D$8:$R$1000,4,0)</f>
        <v>0.01</v>
      </c>
      <c r="F53" s="104">
        <f ca="1">VLOOKUP($A53,[2]CurveFetch!$D$8:$R$1000,15,0)</f>
        <v>0.02</v>
      </c>
      <c r="G53" s="104">
        <f ca="1">VLOOKUP($A53,[2]CurveFetch!$D$8:$R$1000,3,0)</f>
        <v>-0.19</v>
      </c>
      <c r="H53" s="104">
        <f ca="1">VLOOKUP($A53,[2]CurveFetch!$D$8:$R$1000,9,0)</f>
        <v>0.24</v>
      </c>
      <c r="I53" s="104">
        <f ca="1">VLOOKUP($A53,[2]CurveFetch!$D$8:$R$1000,11,0)</f>
        <v>5.9415810338712002E-2</v>
      </c>
      <c r="J53" s="104">
        <f ca="1">VLOOKUP($A53,[2]CurveFetch!$D$8:$R$1000,8,0)</f>
        <v>0.28999999999999998</v>
      </c>
      <c r="K53" s="104">
        <f t="shared" ca="1" si="1"/>
        <v>5.0000000000000044E-2</v>
      </c>
      <c r="L53" s="104">
        <f t="shared" ca="1" si="2"/>
        <v>0.32</v>
      </c>
      <c r="M53" s="104">
        <f t="shared" ca="1" si="3"/>
        <v>31.200000000000003</v>
      </c>
      <c r="N53" s="101">
        <f t="shared" ca="1" si="8"/>
        <v>38412</v>
      </c>
      <c r="O53" s="144">
        <v>28.12236112379707</v>
      </c>
      <c r="P53" s="145">
        <v>21.33</v>
      </c>
      <c r="Q53" s="144">
        <v>39.24</v>
      </c>
      <c r="R53" s="145">
        <v>22.45</v>
      </c>
      <c r="S53" s="144">
        <v>24.70067835012695</v>
      </c>
      <c r="T53" s="145">
        <v>31.248484465007714</v>
      </c>
      <c r="U53" s="104"/>
      <c r="V53" s="104"/>
    </row>
    <row r="54" spans="1:30" x14ac:dyDescent="0.2">
      <c r="A54" s="101">
        <f t="shared" ca="1" si="7"/>
        <v>38443</v>
      </c>
      <c r="B54" s="104">
        <f ca="1">VLOOKUP($A54,[2]CurveFetch!$D$8:$R$1000,2,0)</f>
        <v>3.6349999999999998</v>
      </c>
      <c r="C54" s="104">
        <f ca="1">VLOOKUP($A54,[2]CurveFetch!$D$8:$R$1000,7,0)</f>
        <v>0.34</v>
      </c>
      <c r="D54" s="104">
        <f ca="1">VLOOKUP($A54,[2]CurveFetch!$D$8:$R$1000,5,0)</f>
        <v>-0.35499999999999998</v>
      </c>
      <c r="E54" s="104">
        <f ca="1">VLOOKUP($A54,[2]CurveFetch!$D$8:$R$1000,4,0)</f>
        <v>0.01</v>
      </c>
      <c r="F54" s="104">
        <f ca="1">VLOOKUP($A54,[2]CurveFetch!$D$8:$R$1000,15,0)</f>
        <v>0.02</v>
      </c>
      <c r="G54" s="104">
        <f ca="1">VLOOKUP($A54,[2]CurveFetch!$D$8:$R$1000,3,0)</f>
        <v>-0.19</v>
      </c>
      <c r="H54" s="104">
        <f ca="1">VLOOKUP($A54,[2]CurveFetch!$D$8:$R$1000,9,0)</f>
        <v>0.24</v>
      </c>
      <c r="I54" s="104">
        <f ca="1">VLOOKUP($A54,[2]CurveFetch!$D$8:$R$1000,11,0)</f>
        <v>5.9426614340846999E-2</v>
      </c>
      <c r="J54" s="104">
        <f ca="1">VLOOKUP($A54,[2]CurveFetch!$D$8:$R$1000,8,0)</f>
        <v>0.12</v>
      </c>
      <c r="K54" s="104">
        <f t="shared" ca="1" si="1"/>
        <v>0.22000000000000003</v>
      </c>
      <c r="L54" s="104">
        <f t="shared" ca="1" si="2"/>
        <v>0.32</v>
      </c>
      <c r="M54" s="104">
        <f t="shared" ca="1" si="3"/>
        <v>29.812499999999996</v>
      </c>
      <c r="N54" s="101">
        <f t="shared" ca="1" si="8"/>
        <v>38443</v>
      </c>
      <c r="O54" s="144">
        <v>26.62236112379707</v>
      </c>
      <c r="P54" s="145">
        <v>22.04</v>
      </c>
      <c r="Q54" s="144">
        <v>36.74</v>
      </c>
      <c r="R54" s="145">
        <v>20.7</v>
      </c>
      <c r="S54" s="144">
        <v>20.45067835012695</v>
      </c>
      <c r="T54" s="145">
        <v>32.85197908866364</v>
      </c>
      <c r="U54" s="104"/>
      <c r="V54" s="104"/>
    </row>
    <row r="55" spans="1:30" x14ac:dyDescent="0.2">
      <c r="A55" s="101">
        <f t="shared" ca="1" si="7"/>
        <v>38473</v>
      </c>
      <c r="B55" s="104">
        <f ca="1">VLOOKUP($A55,[2]CurveFetch!$D$8:$R$1000,2,0)</f>
        <v>3.59</v>
      </c>
      <c r="C55" s="104">
        <f ca="1">VLOOKUP($A55,[2]CurveFetch!$D$8:$R$1000,7,0)</f>
        <v>0.34</v>
      </c>
      <c r="D55" s="104">
        <f ca="1">VLOOKUP($A55,[2]CurveFetch!$D$8:$R$1000,5,0)</f>
        <v>-0.35499999999999998</v>
      </c>
      <c r="E55" s="104">
        <f ca="1">VLOOKUP($A55,[2]CurveFetch!$D$8:$R$1000,4,0)</f>
        <v>0.01</v>
      </c>
      <c r="F55" s="104">
        <f ca="1">VLOOKUP($A55,[2]CurveFetch!$D$8:$R$1000,15,0)</f>
        <v>0.02</v>
      </c>
      <c r="G55" s="104">
        <f ca="1">VLOOKUP($A55,[2]CurveFetch!$D$8:$R$1000,3,0)</f>
        <v>-0.19</v>
      </c>
      <c r="H55" s="104">
        <f ca="1">VLOOKUP($A55,[2]CurveFetch!$D$8:$R$1000,9,0)</f>
        <v>0.24</v>
      </c>
      <c r="I55" s="104">
        <f ca="1">VLOOKUP($A55,[2]CurveFetch!$D$8:$R$1000,11,0)</f>
        <v>5.9413965500313998E-2</v>
      </c>
      <c r="J55" s="104">
        <f ca="1">VLOOKUP($A55,[2]CurveFetch!$D$8:$R$1000,8,0)</f>
        <v>0.12</v>
      </c>
      <c r="K55" s="104">
        <f t="shared" ca="1" si="1"/>
        <v>0.22000000000000003</v>
      </c>
      <c r="L55" s="104">
        <f t="shared" ca="1" si="2"/>
        <v>0.32</v>
      </c>
      <c r="M55" s="104">
        <f t="shared" ca="1" si="3"/>
        <v>29.474999999999998</v>
      </c>
      <c r="N55" s="101">
        <f t="shared" ca="1" si="8"/>
        <v>38473</v>
      </c>
      <c r="O55" s="144">
        <v>35.522718091121426</v>
      </c>
      <c r="P55" s="145">
        <v>17.87</v>
      </c>
      <c r="Q55" s="144">
        <v>37.880000000000003</v>
      </c>
      <c r="R55" s="145">
        <v>27.04</v>
      </c>
      <c r="S55" s="144">
        <v>32.063899132692953</v>
      </c>
      <c r="T55" s="145">
        <v>23.310115013635603</v>
      </c>
      <c r="U55" s="104"/>
      <c r="V55" s="104"/>
    </row>
    <row r="56" spans="1:30" x14ac:dyDescent="0.2">
      <c r="A56" s="101">
        <f t="shared" ca="1" si="7"/>
        <v>38504</v>
      </c>
      <c r="B56" s="104">
        <f ca="1">VLOOKUP($A56,[2]CurveFetch!$D$8:$R$1000,2,0)</f>
        <v>3.61</v>
      </c>
      <c r="C56" s="104">
        <f ca="1">VLOOKUP($A56,[2]CurveFetch!$D$8:$R$1000,7,0)</f>
        <v>0.34</v>
      </c>
      <c r="D56" s="104">
        <f ca="1">VLOOKUP($A56,[2]CurveFetch!$D$8:$R$1000,5,0)</f>
        <v>-0.35499999999999998</v>
      </c>
      <c r="E56" s="104">
        <f ca="1">VLOOKUP($A56,[2]CurveFetch!$D$8:$R$1000,4,0)</f>
        <v>0.01</v>
      </c>
      <c r="F56" s="104">
        <f ca="1">VLOOKUP($A56,[2]CurveFetch!$D$8:$R$1000,15,0)</f>
        <v>0.02</v>
      </c>
      <c r="G56" s="104">
        <f ca="1">VLOOKUP($A56,[2]CurveFetch!$D$8:$R$1000,3,0)</f>
        <v>-0.19</v>
      </c>
      <c r="H56" s="104">
        <f ca="1">VLOOKUP($A56,[2]CurveFetch!$D$8:$R$1000,9,0)</f>
        <v>0.24</v>
      </c>
      <c r="I56" s="104">
        <f ca="1">VLOOKUP($A56,[2]CurveFetch!$D$8:$R$1000,11,0)</f>
        <v>5.9400895031819001E-2</v>
      </c>
      <c r="J56" s="104">
        <f ca="1">VLOOKUP($A56,[2]CurveFetch!$D$8:$R$1000,8,0)</f>
        <v>0.12</v>
      </c>
      <c r="K56" s="104">
        <f t="shared" ca="1" si="1"/>
        <v>0.22000000000000003</v>
      </c>
      <c r="L56" s="104">
        <f t="shared" ca="1" si="2"/>
        <v>0.32</v>
      </c>
      <c r="M56" s="104">
        <f t="shared" ca="1" si="3"/>
        <v>29.624999999999996</v>
      </c>
      <c r="N56" s="101">
        <f t="shared" ca="1" si="8"/>
        <v>38504</v>
      </c>
      <c r="O56" s="144">
        <v>32.77771167598204</v>
      </c>
      <c r="P56" s="145">
        <v>18.670000000000002</v>
      </c>
      <c r="Q56" s="144">
        <v>30.88</v>
      </c>
      <c r="R56" s="145">
        <v>24</v>
      </c>
      <c r="S56" s="144">
        <v>29.827576530310314</v>
      </c>
      <c r="T56" s="145">
        <v>23.977420643647964</v>
      </c>
      <c r="U56" s="104"/>
      <c r="V56" s="104"/>
    </row>
    <row r="57" spans="1:30" x14ac:dyDescent="0.2">
      <c r="A57" s="101">
        <f t="shared" ca="1" si="7"/>
        <v>38534</v>
      </c>
      <c r="B57" s="104">
        <f ca="1">VLOOKUP($A57,[2]CurveFetch!$D$8:$R$1000,2,0)</f>
        <v>3.625</v>
      </c>
      <c r="C57" s="104">
        <f ca="1">VLOOKUP($A57,[2]CurveFetch!$D$8:$R$1000,7,0)</f>
        <v>0.34</v>
      </c>
      <c r="D57" s="104">
        <f ca="1">VLOOKUP($A57,[2]CurveFetch!$D$8:$R$1000,5,0)</f>
        <v>-0.35499999999999998</v>
      </c>
      <c r="E57" s="104">
        <f ca="1">VLOOKUP($A57,[2]CurveFetch!$D$8:$R$1000,4,0)</f>
        <v>0.01</v>
      </c>
      <c r="F57" s="104">
        <f ca="1">VLOOKUP($A57,[2]CurveFetch!$D$8:$R$1000,15,0)</f>
        <v>0.02</v>
      </c>
      <c r="G57" s="104">
        <f ca="1">VLOOKUP($A57,[2]CurveFetch!$D$8:$R$1000,3,0)</f>
        <v>-0.19</v>
      </c>
      <c r="H57" s="104">
        <f ca="1">VLOOKUP($A57,[2]CurveFetch!$D$8:$R$1000,9,0)</f>
        <v>0.24</v>
      </c>
      <c r="I57" s="104">
        <f ca="1">VLOOKUP($A57,[2]CurveFetch!$D$8:$R$1000,11,0)</f>
        <v>5.9388246191393997E-2</v>
      </c>
      <c r="J57" s="104">
        <f ca="1">VLOOKUP($A57,[2]CurveFetch!$D$8:$R$1000,8,0)</f>
        <v>0.12</v>
      </c>
      <c r="K57" s="104">
        <f t="shared" ca="1" si="1"/>
        <v>0.22000000000000003</v>
      </c>
      <c r="L57" s="104">
        <f t="shared" ca="1" si="2"/>
        <v>0.32</v>
      </c>
      <c r="M57" s="104">
        <f t="shared" ca="1" si="3"/>
        <v>29.737499999999997</v>
      </c>
      <c r="N57" s="101">
        <f t="shared" ca="1" si="8"/>
        <v>38534</v>
      </c>
      <c r="O57" s="144">
        <v>28.777711675982033</v>
      </c>
      <c r="P57" s="145">
        <v>19.54</v>
      </c>
      <c r="Q57" s="144">
        <v>29.13</v>
      </c>
      <c r="R57" s="145">
        <v>22.51</v>
      </c>
      <c r="S57" s="144">
        <v>27.930163281589085</v>
      </c>
      <c r="T57" s="145">
        <v>22.479311915562437</v>
      </c>
      <c r="U57" s="104"/>
      <c r="V57" s="104"/>
    </row>
    <row r="58" spans="1:30" x14ac:dyDescent="0.2">
      <c r="A58" s="101">
        <f t="shared" ca="1" si="7"/>
        <v>38565</v>
      </c>
      <c r="B58" s="104">
        <f ca="1">VLOOKUP($A58,[2]CurveFetch!$D$8:$R$1000,2,0)</f>
        <v>3.6349999999999998</v>
      </c>
      <c r="C58" s="104">
        <f ca="1">VLOOKUP($A58,[2]CurveFetch!$D$8:$R$1000,7,0)</f>
        <v>0.34</v>
      </c>
      <c r="D58" s="104">
        <f ca="1">VLOOKUP($A58,[2]CurveFetch!$D$8:$R$1000,5,0)</f>
        <v>-0.35499999999999998</v>
      </c>
      <c r="E58" s="104">
        <f ca="1">VLOOKUP($A58,[2]CurveFetch!$D$8:$R$1000,4,0)</f>
        <v>0.01</v>
      </c>
      <c r="F58" s="104">
        <f ca="1">VLOOKUP($A58,[2]CurveFetch!$D$8:$R$1000,15,0)</f>
        <v>0.02</v>
      </c>
      <c r="G58" s="104">
        <f ca="1">VLOOKUP($A58,[2]CurveFetch!$D$8:$R$1000,3,0)</f>
        <v>-0.19</v>
      </c>
      <c r="H58" s="104">
        <f ca="1">VLOOKUP($A58,[2]CurveFetch!$D$8:$R$1000,9,0)</f>
        <v>0.24</v>
      </c>
      <c r="I58" s="104">
        <f ca="1">VLOOKUP($A58,[2]CurveFetch!$D$8:$R$1000,11,0)</f>
        <v>5.9375175723011001E-2</v>
      </c>
      <c r="J58" s="104">
        <f ca="1">VLOOKUP($A58,[2]CurveFetch!$D$8:$R$1000,8,0)</f>
        <v>0.12</v>
      </c>
      <c r="K58" s="104">
        <f t="shared" ca="1" si="1"/>
        <v>0.22000000000000003</v>
      </c>
      <c r="L58" s="104">
        <f t="shared" ca="1" si="2"/>
        <v>0.32</v>
      </c>
      <c r="M58" s="104">
        <f t="shared" ca="1" si="3"/>
        <v>29.812499999999996</v>
      </c>
      <c r="N58" s="101">
        <f t="shared" ca="1" si="8"/>
        <v>38565</v>
      </c>
      <c r="O58" s="144">
        <v>26.582668512436136</v>
      </c>
      <c r="P58" s="145">
        <v>14.79</v>
      </c>
      <c r="Q58" s="144">
        <v>27.91</v>
      </c>
      <c r="R58" s="145">
        <v>18.940000000000001</v>
      </c>
      <c r="S58" s="144">
        <v>20.588315389174298</v>
      </c>
      <c r="T58" s="145">
        <v>18.593261778253233</v>
      </c>
      <c r="U58" s="104"/>
      <c r="V58" s="104"/>
    </row>
    <row r="59" spans="1:30" x14ac:dyDescent="0.2">
      <c r="A59" s="101">
        <f t="shared" ca="1" si="7"/>
        <v>38596</v>
      </c>
      <c r="B59" s="104">
        <f ca="1">VLOOKUP($A59,[2]CurveFetch!$D$8:$R$1000,2,0)</f>
        <v>3.6520000000000001</v>
      </c>
      <c r="C59" s="104">
        <f ca="1">VLOOKUP($A59,[2]CurveFetch!$D$8:$R$1000,7,0)</f>
        <v>0.34</v>
      </c>
      <c r="D59" s="104">
        <f ca="1">VLOOKUP($A59,[2]CurveFetch!$D$8:$R$1000,5,0)</f>
        <v>-0.35499999999999998</v>
      </c>
      <c r="E59" s="104">
        <f ca="1">VLOOKUP($A59,[2]CurveFetch!$D$8:$R$1000,4,0)</f>
        <v>0.01</v>
      </c>
      <c r="F59" s="104">
        <f ca="1">VLOOKUP($A59,[2]CurveFetch!$D$8:$R$1000,15,0)</f>
        <v>0.02</v>
      </c>
      <c r="G59" s="104">
        <f ca="1">VLOOKUP($A59,[2]CurveFetch!$D$8:$R$1000,3,0)</f>
        <v>-0.19</v>
      </c>
      <c r="H59" s="104">
        <f ca="1">VLOOKUP($A59,[2]CurveFetch!$D$8:$R$1000,9,0)</f>
        <v>0.24</v>
      </c>
      <c r="I59" s="104">
        <f ca="1">VLOOKUP($A59,[2]CurveFetch!$D$8:$R$1000,11,0)</f>
        <v>5.9362105254684001E-2</v>
      </c>
      <c r="J59" s="104">
        <f ca="1">VLOOKUP($A59,[2]CurveFetch!$D$8:$R$1000,8,0)</f>
        <v>0.12</v>
      </c>
      <c r="K59" s="104">
        <f t="shared" ca="1" si="1"/>
        <v>0.22000000000000003</v>
      </c>
      <c r="L59" s="104">
        <f t="shared" ca="1" si="2"/>
        <v>0.32</v>
      </c>
      <c r="M59" s="104">
        <f t="shared" ca="1" si="3"/>
        <v>29.94</v>
      </c>
      <c r="N59" s="101">
        <f t="shared" ca="1" si="8"/>
        <v>38596</v>
      </c>
      <c r="O59" s="144">
        <v>27.082668512436136</v>
      </c>
      <c r="P59" s="145">
        <v>14.73</v>
      </c>
      <c r="Q59" s="144">
        <v>29.41</v>
      </c>
      <c r="R59" s="145">
        <v>14.07</v>
      </c>
      <c r="S59" s="144">
        <v>21.838315389174298</v>
      </c>
      <c r="T59" s="145">
        <v>18.335869305134953</v>
      </c>
      <c r="U59" s="104"/>
      <c r="V59" s="104"/>
    </row>
    <row r="60" spans="1:30" x14ac:dyDescent="0.2">
      <c r="A60" s="101">
        <f t="shared" ca="1" si="7"/>
        <v>38626</v>
      </c>
      <c r="B60" s="104">
        <f ca="1">VLOOKUP($A60,[2]CurveFetch!$D$8:$R$1000,2,0)</f>
        <v>3.6619999999999999</v>
      </c>
      <c r="C60" s="104">
        <f ca="1">VLOOKUP($A60,[2]CurveFetch!$D$8:$R$1000,7,0)</f>
        <v>0.34</v>
      </c>
      <c r="D60" s="104">
        <f ca="1">VLOOKUP($A60,[2]CurveFetch!$D$8:$R$1000,5,0)</f>
        <v>-0.35499999999999998</v>
      </c>
      <c r="E60" s="104">
        <f ca="1">VLOOKUP($A60,[2]CurveFetch!$D$8:$R$1000,4,0)</f>
        <v>0.01</v>
      </c>
      <c r="F60" s="104">
        <f ca="1">VLOOKUP($A60,[2]CurveFetch!$D$8:$R$1000,15,0)</f>
        <v>0.02</v>
      </c>
      <c r="G60" s="104">
        <f ca="1">VLOOKUP($A60,[2]CurveFetch!$D$8:$R$1000,3,0)</f>
        <v>-0.19</v>
      </c>
      <c r="H60" s="104">
        <f ca="1">VLOOKUP($A60,[2]CurveFetch!$D$8:$R$1000,9,0)</f>
        <v>0.24</v>
      </c>
      <c r="I60" s="104">
        <f ca="1">VLOOKUP($A60,[2]CurveFetch!$D$8:$R$1000,11,0)</f>
        <v>5.9349456414421999E-2</v>
      </c>
      <c r="J60" s="104">
        <f ca="1">VLOOKUP($A60,[2]CurveFetch!$D$8:$R$1000,8,0)</f>
        <v>0.12</v>
      </c>
      <c r="K60" s="104">
        <f t="shared" ca="1" si="1"/>
        <v>0.22000000000000003</v>
      </c>
      <c r="L60" s="104">
        <f t="shared" ca="1" si="2"/>
        <v>0.32</v>
      </c>
      <c r="M60" s="104">
        <f t="shared" ca="1" si="3"/>
        <v>30.014999999999997</v>
      </c>
      <c r="N60" s="101">
        <f t="shared" ca="1" si="8"/>
        <v>38626</v>
      </c>
      <c r="O60" s="144">
        <v>58.082668512436136</v>
      </c>
      <c r="P60" s="145">
        <v>14.9</v>
      </c>
      <c r="Q60" s="144">
        <v>37.409999999999997</v>
      </c>
      <c r="R60" s="145">
        <v>17.28</v>
      </c>
      <c r="S60" s="144">
        <v>60.338315389174305</v>
      </c>
      <c r="T60" s="145">
        <v>10.922428444919902</v>
      </c>
      <c r="U60" s="104"/>
      <c r="V60" s="104"/>
    </row>
    <row r="61" spans="1:30" x14ac:dyDescent="0.2">
      <c r="A61" s="101">
        <f t="shared" ca="1" si="7"/>
        <v>38657</v>
      </c>
      <c r="B61" s="104">
        <f ca="1">VLOOKUP($A61,[2]CurveFetch!$D$8:$R$1000,2,0)</f>
        <v>3.8069999999999999</v>
      </c>
      <c r="C61" s="104">
        <f ca="1">VLOOKUP($A61,[2]CurveFetch!$D$8:$R$1000,7,0)</f>
        <v>0.3</v>
      </c>
      <c r="D61" s="104">
        <f ca="1">VLOOKUP($A61,[2]CurveFetch!$D$8:$R$1000,5,0)</f>
        <v>-0.28999999999999998</v>
      </c>
      <c r="E61" s="104">
        <f ca="1">VLOOKUP($A61,[2]CurveFetch!$D$8:$R$1000,4,0)</f>
        <v>0.01</v>
      </c>
      <c r="F61" s="104">
        <f ca="1">VLOOKUP($A61,[2]CurveFetch!$D$8:$R$1000,15,0)</f>
        <v>0.02</v>
      </c>
      <c r="G61" s="104">
        <f ca="1">VLOOKUP($A61,[2]CurveFetch!$D$8:$R$1000,3,0)</f>
        <v>-0.19</v>
      </c>
      <c r="H61" s="104">
        <f ca="1">VLOOKUP($A61,[2]CurveFetch!$D$8:$R$1000,9,0)</f>
        <v>0.2</v>
      </c>
      <c r="I61" s="104">
        <f ca="1">VLOOKUP($A61,[2]CurveFetch!$D$8:$R$1000,11,0)</f>
        <v>5.9336385946207E-2</v>
      </c>
      <c r="J61" s="104">
        <f ca="1">VLOOKUP($A61,[2]CurveFetch!$D$8:$R$1000,8,0)</f>
        <v>0.28999999999999998</v>
      </c>
      <c r="K61" s="104">
        <f t="shared" ca="1" si="1"/>
        <v>1.0000000000000009E-2</v>
      </c>
      <c r="L61" s="104">
        <f t="shared" ca="1" si="2"/>
        <v>0.27999999999999997</v>
      </c>
      <c r="M61" s="104">
        <f t="shared" ca="1" si="3"/>
        <v>30.802500000000002</v>
      </c>
      <c r="N61" s="101">
        <f t="shared" ca="1" si="8"/>
        <v>38657</v>
      </c>
      <c r="O61" s="144">
        <v>57.684298776371342</v>
      </c>
      <c r="P61" s="145">
        <v>15.44</v>
      </c>
      <c r="Q61" s="144">
        <v>62.73</v>
      </c>
      <c r="R61" s="145">
        <v>18.510000000000002</v>
      </c>
      <c r="S61" s="144">
        <v>59.060472106810089</v>
      </c>
      <c r="T61" s="145">
        <v>10.057236729454416</v>
      </c>
      <c r="U61" s="104"/>
      <c r="V61" s="104"/>
    </row>
    <row r="62" spans="1:30" x14ac:dyDescent="0.2">
      <c r="A62" s="101">
        <f t="shared" ca="1" si="7"/>
        <v>38687</v>
      </c>
      <c r="B62" s="104">
        <f ca="1">VLOOKUP($A62,[2]CurveFetch!$D$8:$R$1000,2,0)</f>
        <v>3.9420000000000002</v>
      </c>
      <c r="C62" s="104">
        <f ca="1">VLOOKUP($A62,[2]CurveFetch!$D$8:$R$1000,7,0)</f>
        <v>0.3</v>
      </c>
      <c r="D62" s="104">
        <f ca="1">VLOOKUP($A62,[2]CurveFetch!$D$8:$R$1000,5,0)</f>
        <v>-0.28999999999999998</v>
      </c>
      <c r="E62" s="104">
        <f ca="1">VLOOKUP($A62,[2]CurveFetch!$D$8:$R$1000,4,0)</f>
        <v>0.01</v>
      </c>
      <c r="F62" s="104">
        <f ca="1">VLOOKUP($A62,[2]CurveFetch!$D$8:$R$1000,15,0)</f>
        <v>0.02</v>
      </c>
      <c r="G62" s="104">
        <f ca="1">VLOOKUP($A62,[2]CurveFetch!$D$8:$R$1000,3,0)</f>
        <v>-0.19</v>
      </c>
      <c r="H62" s="104">
        <f ca="1">VLOOKUP($A62,[2]CurveFetch!$D$8:$R$1000,9,0)</f>
        <v>0.2</v>
      </c>
      <c r="I62" s="104">
        <f ca="1">VLOOKUP($A62,[2]CurveFetch!$D$8:$R$1000,11,0)</f>
        <v>5.9323737106054E-2</v>
      </c>
      <c r="J62" s="104">
        <f ca="1">VLOOKUP($A62,[2]CurveFetch!$D$8:$R$1000,8,0)</f>
        <v>0.28999999999999998</v>
      </c>
      <c r="K62" s="104">
        <f t="shared" ca="1" si="1"/>
        <v>1.0000000000000009E-2</v>
      </c>
      <c r="L62" s="104">
        <f t="shared" ca="1" si="2"/>
        <v>0.27999999999999997</v>
      </c>
      <c r="M62" s="104">
        <f t="shared" ca="1" si="3"/>
        <v>31.815000000000001</v>
      </c>
      <c r="N62" s="101">
        <f t="shared" ca="1" si="8"/>
        <v>38687</v>
      </c>
      <c r="O62" s="144">
        <v>69.68429877637135</v>
      </c>
      <c r="P62" s="145">
        <v>18.82</v>
      </c>
      <c r="Q62" s="144">
        <v>75.73</v>
      </c>
      <c r="R62" s="145">
        <v>24.46</v>
      </c>
      <c r="S62" s="144">
        <v>74.060472106810096</v>
      </c>
      <c r="T62" s="145">
        <v>14.670139955260865</v>
      </c>
      <c r="U62" s="104"/>
      <c r="V62" s="104"/>
    </row>
    <row r="63" spans="1:30" x14ac:dyDescent="0.2">
      <c r="A63" s="101">
        <f t="shared" ca="1" si="7"/>
        <v>38718</v>
      </c>
      <c r="B63" s="104">
        <f ca="1">VLOOKUP($A63,[2]CurveFetch!$D$8:$R$1000,2,0)</f>
        <v>4.085</v>
      </c>
      <c r="C63" s="104">
        <f ca="1">VLOOKUP($A63,[2]CurveFetch!$D$8:$R$1000,7,0)</f>
        <v>0.3</v>
      </c>
      <c r="D63" s="104">
        <f ca="1">VLOOKUP($A63,[2]CurveFetch!$D$8:$R$1000,5,0)</f>
        <v>-0.28999999999999998</v>
      </c>
      <c r="E63" s="104">
        <f ca="1">VLOOKUP($A63,[2]CurveFetch!$D$8:$R$1000,4,0)</f>
        <v>0.01</v>
      </c>
      <c r="F63" s="104">
        <f ca="1">VLOOKUP($A63,[2]CurveFetch!$D$8:$R$1000,15,0)</f>
        <v>0.02</v>
      </c>
      <c r="G63" s="104">
        <f ca="1">VLOOKUP($A63,[2]CurveFetch!$D$8:$R$1000,3,0)</f>
        <v>-0.19</v>
      </c>
      <c r="H63" s="104">
        <f ca="1">VLOOKUP($A63,[2]CurveFetch!$D$8:$R$1000,9,0)</f>
        <v>0.2</v>
      </c>
      <c r="I63" s="104">
        <f ca="1">VLOOKUP($A63,[2]CurveFetch!$D$8:$R$1000,11,0)</f>
        <v>5.9322677711161002E-2</v>
      </c>
      <c r="J63" s="104">
        <f ca="1">VLOOKUP($A63,[2]CurveFetch!$D$8:$R$1000,8,0)</f>
        <v>0.28999999999999998</v>
      </c>
      <c r="K63" s="104">
        <f t="shared" ca="1" si="1"/>
        <v>1.0000000000000009E-2</v>
      </c>
      <c r="L63" s="104">
        <f t="shared" ca="1" si="2"/>
        <v>0.27999999999999997</v>
      </c>
      <c r="M63" s="104">
        <f t="shared" ca="1" si="3"/>
        <v>32.887499999999996</v>
      </c>
      <c r="N63" s="101">
        <f t="shared" ca="1" si="8"/>
        <v>38718</v>
      </c>
      <c r="O63" s="144">
        <v>51.684298776371342</v>
      </c>
      <c r="P63" s="145">
        <v>16.670000000000002</v>
      </c>
      <c r="Q63" s="144">
        <v>63.73</v>
      </c>
      <c r="R63" s="145">
        <v>21.12</v>
      </c>
      <c r="S63" s="144">
        <v>54.060472106810089</v>
      </c>
      <c r="T63" s="145">
        <v>10.805623826228612</v>
      </c>
      <c r="U63" s="104"/>
      <c r="V63" s="104"/>
    </row>
    <row r="64" spans="1:30" x14ac:dyDescent="0.2">
      <c r="A64" s="101">
        <f t="shared" ca="1" si="7"/>
        <v>38749</v>
      </c>
      <c r="B64" s="104">
        <f ca="1">VLOOKUP($A64,[2]CurveFetch!$D$8:$R$1000,2,0)</f>
        <v>3.97</v>
      </c>
      <c r="C64" s="104">
        <f ca="1">VLOOKUP($A64,[2]CurveFetch!$D$8:$R$1000,7,0)</f>
        <v>0.3</v>
      </c>
      <c r="D64" s="104">
        <f ca="1">VLOOKUP($A64,[2]CurveFetch!$D$8:$R$1000,5,0)</f>
        <v>-0.28999999999999998</v>
      </c>
      <c r="E64" s="104">
        <f ca="1">VLOOKUP($A64,[2]CurveFetch!$D$8:$R$1000,4,0)</f>
        <v>0.01</v>
      </c>
      <c r="F64" s="104">
        <f ca="1">VLOOKUP($A64,[2]CurveFetch!$D$8:$R$1000,15,0)</f>
        <v>0.02</v>
      </c>
      <c r="G64" s="104">
        <f ca="1">VLOOKUP($A64,[2]CurveFetch!$D$8:$R$1000,3,0)</f>
        <v>-0.19</v>
      </c>
      <c r="H64" s="104">
        <f ca="1">VLOOKUP($A64,[2]CurveFetch!$D$8:$R$1000,9,0)</f>
        <v>0.2</v>
      </c>
      <c r="I64" s="104">
        <f ca="1">VLOOKUP($A64,[2]CurveFetch!$D$8:$R$1000,11,0)</f>
        <v>5.9346841570159001E-2</v>
      </c>
      <c r="J64" s="104">
        <f ca="1">VLOOKUP($A64,[2]CurveFetch!$D$8:$R$1000,8,0)</f>
        <v>0.28999999999999998</v>
      </c>
      <c r="K64" s="104">
        <f t="shared" ca="1" si="1"/>
        <v>1.0000000000000009E-2</v>
      </c>
      <c r="L64" s="104">
        <f t="shared" ca="1" si="2"/>
        <v>0.27999999999999997</v>
      </c>
      <c r="M64" s="104">
        <f t="shared" ca="1" si="3"/>
        <v>32.025000000000006</v>
      </c>
      <c r="N64" s="101">
        <f t="shared" ca="1" si="8"/>
        <v>38749</v>
      </c>
      <c r="O64" s="144">
        <v>42.118195890686991</v>
      </c>
      <c r="P64" s="145">
        <v>23.96</v>
      </c>
      <c r="Q64" s="144">
        <v>39.159999999999997</v>
      </c>
      <c r="R64" s="145">
        <v>24.92</v>
      </c>
      <c r="S64" s="144">
        <v>49.766432836386301</v>
      </c>
      <c r="T64" s="145">
        <v>25.631955291449582</v>
      </c>
      <c r="U64" s="104"/>
      <c r="V64" s="104"/>
    </row>
    <row r="65" spans="1:22" x14ac:dyDescent="0.2">
      <c r="A65" s="101">
        <f t="shared" ca="1" si="7"/>
        <v>38777</v>
      </c>
      <c r="B65" s="104">
        <f ca="1">VLOOKUP($A65,[2]CurveFetch!$D$8:$R$1000,2,0)</f>
        <v>3.83</v>
      </c>
      <c r="C65" s="104">
        <f ca="1">VLOOKUP($A65,[2]CurveFetch!$D$8:$R$1000,7,0)</f>
        <v>0.3</v>
      </c>
      <c r="D65" s="104">
        <f ca="1">VLOOKUP($A65,[2]CurveFetch!$D$8:$R$1000,5,0)</f>
        <v>-0.28999999999999998</v>
      </c>
      <c r="E65" s="104">
        <f ca="1">VLOOKUP($A65,[2]CurveFetch!$D$8:$R$1000,4,0)</f>
        <v>0.01</v>
      </c>
      <c r="F65" s="104">
        <f ca="1">VLOOKUP($A65,[2]CurveFetch!$D$8:$R$1000,15,0)</f>
        <v>0.02</v>
      </c>
      <c r="G65" s="104">
        <f ca="1">VLOOKUP($A65,[2]CurveFetch!$D$8:$R$1000,3,0)</f>
        <v>-0.19</v>
      </c>
      <c r="H65" s="104">
        <f ca="1">VLOOKUP($A65,[2]CurveFetch!$D$8:$R$1000,9,0)</f>
        <v>0.2</v>
      </c>
      <c r="I65" s="104">
        <f ca="1">VLOOKUP($A65,[2]CurveFetch!$D$8:$R$1000,11,0)</f>
        <v>5.9368666991355998E-2</v>
      </c>
      <c r="J65" s="104">
        <f ca="1">VLOOKUP($A65,[2]CurveFetch!$D$8:$R$1000,8,0)</f>
        <v>0.28999999999999998</v>
      </c>
      <c r="K65" s="104">
        <f t="shared" ca="1" si="1"/>
        <v>1.0000000000000009E-2</v>
      </c>
      <c r="L65" s="104">
        <f t="shared" ca="1" si="2"/>
        <v>0.27999999999999997</v>
      </c>
      <c r="M65" s="104">
        <f t="shared" ca="1" si="3"/>
        <v>30.974999999999998</v>
      </c>
      <c r="N65" s="101">
        <f t="shared" ca="1" si="8"/>
        <v>38777</v>
      </c>
      <c r="O65" s="144">
        <v>27.118195890686994</v>
      </c>
      <c r="P65" s="145">
        <v>19.399999999999999</v>
      </c>
      <c r="Q65" s="144">
        <v>38.159999999999997</v>
      </c>
      <c r="R65" s="145">
        <v>19.95</v>
      </c>
      <c r="S65" s="144">
        <v>23.766432836386301</v>
      </c>
      <c r="T65" s="145">
        <v>31.181686474245279</v>
      </c>
      <c r="U65" s="104"/>
      <c r="V65" s="104"/>
    </row>
    <row r="66" spans="1:22" x14ac:dyDescent="0.2">
      <c r="A66" s="101">
        <f t="shared" ca="1" si="7"/>
        <v>38808</v>
      </c>
      <c r="B66" s="104">
        <f ca="1">VLOOKUP($A66,[2]CurveFetch!$D$8:$R$1000,2,0)</f>
        <v>3.645</v>
      </c>
      <c r="C66" s="104">
        <f ca="1">VLOOKUP($A66,[2]CurveFetch!$D$8:$R$1000,7,0)</f>
        <v>0.34</v>
      </c>
      <c r="D66" s="104">
        <f ca="1">VLOOKUP($A66,[2]CurveFetch!$D$8:$R$1000,5,0)</f>
        <v>-0.35499999999999998</v>
      </c>
      <c r="E66" s="104">
        <f ca="1">VLOOKUP($A66,[2]CurveFetch!$D$8:$R$1000,4,0)</f>
        <v>0.01</v>
      </c>
      <c r="F66" s="104">
        <f ca="1">VLOOKUP($A66,[2]CurveFetch!$D$8:$R$1000,15,0)</f>
        <v>0.02</v>
      </c>
      <c r="G66" s="104">
        <f ca="1">VLOOKUP($A66,[2]CurveFetch!$D$8:$R$1000,3,0)</f>
        <v>-0.19</v>
      </c>
      <c r="H66" s="104">
        <f ca="1">VLOOKUP($A66,[2]CurveFetch!$D$8:$R$1000,9,0)</f>
        <v>0.24</v>
      </c>
      <c r="I66" s="104">
        <f ca="1">VLOOKUP($A66,[2]CurveFetch!$D$8:$R$1000,11,0)</f>
        <v>5.9392830850722E-2</v>
      </c>
      <c r="J66" s="104">
        <f ca="1">VLOOKUP($A66,[2]CurveFetch!$D$8:$R$1000,8,0)</f>
        <v>0.12</v>
      </c>
      <c r="K66" s="104">
        <f t="shared" ca="1" si="1"/>
        <v>0.22000000000000003</v>
      </c>
      <c r="L66" s="104">
        <f t="shared" ca="1" si="2"/>
        <v>0.32</v>
      </c>
      <c r="M66" s="104">
        <f t="shared" ca="1" si="3"/>
        <v>29.887499999999999</v>
      </c>
      <c r="N66" s="101">
        <f t="shared" ca="1" si="8"/>
        <v>38808</v>
      </c>
      <c r="O66" s="144">
        <v>25.618195890686994</v>
      </c>
      <c r="P66" s="145">
        <v>20.11</v>
      </c>
      <c r="Q66" s="144">
        <v>35.659999999999997</v>
      </c>
      <c r="R66" s="145">
        <v>18.2</v>
      </c>
      <c r="S66" s="144">
        <v>19.516432836386301</v>
      </c>
      <c r="T66" s="145">
        <v>32.785181097901201</v>
      </c>
      <c r="U66" s="104"/>
      <c r="V66" s="104"/>
    </row>
    <row r="67" spans="1:22" x14ac:dyDescent="0.2">
      <c r="A67" s="101">
        <f t="shared" ca="1" si="7"/>
        <v>38838</v>
      </c>
      <c r="B67" s="104">
        <f ca="1">VLOOKUP($A67,[2]CurveFetch!$D$8:$R$1000,2,0)</f>
        <v>3.6</v>
      </c>
      <c r="C67" s="104">
        <f ca="1">VLOOKUP($A67,[2]CurveFetch!$D$8:$R$1000,7,0)</f>
        <v>0.34</v>
      </c>
      <c r="D67" s="104">
        <f ca="1">VLOOKUP($A67,[2]CurveFetch!$D$8:$R$1000,5,0)</f>
        <v>-0.35499999999999998</v>
      </c>
      <c r="E67" s="104">
        <f ca="1">VLOOKUP($A67,[2]CurveFetch!$D$8:$R$1000,4,0)</f>
        <v>0.01</v>
      </c>
      <c r="F67" s="104">
        <f ca="1">VLOOKUP($A67,[2]CurveFetch!$D$8:$R$1000,15,0)</f>
        <v>0.02</v>
      </c>
      <c r="G67" s="104">
        <f ca="1">VLOOKUP($A67,[2]CurveFetch!$D$8:$R$1000,3,0)</f>
        <v>-0.19</v>
      </c>
      <c r="H67" s="104">
        <f ca="1">VLOOKUP($A67,[2]CurveFetch!$D$8:$R$1000,9,0)</f>
        <v>0.24</v>
      </c>
      <c r="I67" s="104">
        <f ca="1">VLOOKUP($A67,[2]CurveFetch!$D$8:$R$1000,11,0)</f>
        <v>5.9416215230938998E-2</v>
      </c>
      <c r="J67" s="104">
        <f ca="1">VLOOKUP($A67,[2]CurveFetch!$D$8:$R$1000,8,0)</f>
        <v>0.12</v>
      </c>
      <c r="K67" s="104">
        <f t="shared" ca="1" si="1"/>
        <v>0.22000000000000003</v>
      </c>
      <c r="L67" s="104">
        <f t="shared" ca="1" si="2"/>
        <v>0.32</v>
      </c>
      <c r="M67" s="104">
        <f t="shared" ca="1" si="3"/>
        <v>29.55</v>
      </c>
      <c r="N67" s="101">
        <f t="shared" ca="1" si="8"/>
        <v>38838</v>
      </c>
      <c r="O67" s="144">
        <v>34.652750773223531</v>
      </c>
      <c r="P67" s="145">
        <v>17.87</v>
      </c>
      <c r="Q67" s="144">
        <v>37.205854831468031</v>
      </c>
      <c r="R67" s="145">
        <v>26.79</v>
      </c>
      <c r="S67" s="144">
        <v>31.227308177827684</v>
      </c>
      <c r="T67" s="145">
        <v>23.189243478528788</v>
      </c>
      <c r="U67" s="104"/>
      <c r="V67" s="104"/>
    </row>
    <row r="68" spans="1:22" x14ac:dyDescent="0.2">
      <c r="A68" s="101">
        <f t="shared" ca="1" si="7"/>
        <v>38869</v>
      </c>
      <c r="B68" s="104">
        <f ca="1">VLOOKUP($A68,[2]CurveFetch!$D$8:$R$1000,2,0)</f>
        <v>3.62</v>
      </c>
      <c r="C68" s="104">
        <f ca="1">VLOOKUP($A68,[2]CurveFetch!$D$8:$R$1000,7,0)</f>
        <v>0.34</v>
      </c>
      <c r="D68" s="104">
        <f ca="1">VLOOKUP($A68,[2]CurveFetch!$D$8:$R$1000,5,0)</f>
        <v>-0.35499999999999998</v>
      </c>
      <c r="E68" s="104">
        <f ca="1">VLOOKUP($A68,[2]CurveFetch!$D$8:$R$1000,4,0)</f>
        <v>0.01</v>
      </c>
      <c r="F68" s="104">
        <f ca="1">VLOOKUP($A68,[2]CurveFetch!$D$8:$R$1000,15,0)</f>
        <v>0.02</v>
      </c>
      <c r="G68" s="104">
        <f ca="1">VLOOKUP($A68,[2]CurveFetch!$D$8:$R$1000,3,0)</f>
        <v>-0.19</v>
      </c>
      <c r="H68" s="104">
        <f ca="1">VLOOKUP($A68,[2]CurveFetch!$D$8:$R$1000,9,0)</f>
        <v>0.24</v>
      </c>
      <c r="I68" s="104">
        <f ca="1">VLOOKUP($A68,[2]CurveFetch!$D$8:$R$1000,11,0)</f>
        <v>5.9440379090688E-2</v>
      </c>
      <c r="J68" s="104">
        <f ca="1">VLOOKUP($A68,[2]CurveFetch!$D$8:$R$1000,8,0)</f>
        <v>0.12</v>
      </c>
      <c r="K68" s="104">
        <f t="shared" ref="K68:K131" ca="1" si="38">C68-J68</f>
        <v>0.22000000000000003</v>
      </c>
      <c r="L68" s="104">
        <f t="shared" ref="L68:L131" ca="1" si="39">C68-F68</f>
        <v>0.32</v>
      </c>
      <c r="M68" s="104">
        <f t="shared" ca="1" si="3"/>
        <v>29.7</v>
      </c>
      <c r="N68" s="101">
        <f t="shared" ca="1" si="8"/>
        <v>38869</v>
      </c>
      <c r="O68" s="144">
        <v>31.907744358084145</v>
      </c>
      <c r="P68" s="145">
        <v>18.670000000000002</v>
      </c>
      <c r="Q68" s="144">
        <v>30.205854831468031</v>
      </c>
      <c r="R68" s="145">
        <v>23.75</v>
      </c>
      <c r="S68" s="144">
        <v>28.990985575445045</v>
      </c>
      <c r="T68" s="145">
        <v>23.856549108541149</v>
      </c>
    </row>
    <row r="69" spans="1:22" x14ac:dyDescent="0.2">
      <c r="A69" s="101">
        <f t="shared" ref="A69:A132" ca="1" si="40">DATE(YEAR(A68),MONTH(A68)+1,1)</f>
        <v>38899</v>
      </c>
      <c r="B69" s="104">
        <f ca="1">VLOOKUP($A69,[2]CurveFetch!$D$8:$R$1000,2,0)</f>
        <v>3.6349999999999998</v>
      </c>
      <c r="C69" s="104">
        <f ca="1">VLOOKUP($A69,[2]CurveFetch!$D$8:$R$1000,7,0)</f>
        <v>0.34</v>
      </c>
      <c r="D69" s="104">
        <f ca="1">VLOOKUP($A69,[2]CurveFetch!$D$8:$R$1000,5,0)</f>
        <v>-0.35499999999999998</v>
      </c>
      <c r="E69" s="104">
        <f ca="1">VLOOKUP($A69,[2]CurveFetch!$D$8:$R$1000,4,0)</f>
        <v>0.01</v>
      </c>
      <c r="F69" s="104">
        <f ca="1">VLOOKUP($A69,[2]CurveFetch!$D$8:$R$1000,15,0)</f>
        <v>0.02</v>
      </c>
      <c r="G69" s="104">
        <f ca="1">VLOOKUP($A69,[2]CurveFetch!$D$8:$R$1000,3,0)</f>
        <v>-0.19</v>
      </c>
      <c r="H69" s="104">
        <f ca="1">VLOOKUP($A69,[2]CurveFetch!$D$8:$R$1000,9,0)</f>
        <v>0.24</v>
      </c>
      <c r="I69" s="104">
        <f ca="1">VLOOKUP($A69,[2]CurveFetch!$D$8:$R$1000,11,0)</f>
        <v>5.9463763471275001E-2</v>
      </c>
      <c r="J69" s="104">
        <f ca="1">VLOOKUP($A69,[2]CurveFetch!$D$8:$R$1000,8,0)</f>
        <v>0.12</v>
      </c>
      <c r="K69" s="104">
        <f t="shared" ca="1" si="38"/>
        <v>0.22000000000000003</v>
      </c>
      <c r="L69" s="104">
        <f t="shared" ca="1" si="39"/>
        <v>0.32</v>
      </c>
      <c r="M69" s="104">
        <f t="shared" ref="M69:M132" ca="1" si="41">($B69+$C69)*$M$1</f>
        <v>29.812499999999996</v>
      </c>
      <c r="N69" s="101">
        <f t="shared" ref="N69:N132" ca="1" si="42">DATE(YEAR(N68),MONTH(N68)+1,1)</f>
        <v>38899</v>
      </c>
      <c r="O69" s="144">
        <v>27.907744358084138</v>
      </c>
      <c r="P69" s="145">
        <v>19.54</v>
      </c>
      <c r="Q69" s="144">
        <v>28.455854831468027</v>
      </c>
      <c r="R69" s="145">
        <v>22.26</v>
      </c>
      <c r="S69" s="144">
        <v>27.093572326723816</v>
      </c>
      <c r="T69" s="145">
        <v>22.358440380455622</v>
      </c>
    </row>
    <row r="70" spans="1:22" x14ac:dyDescent="0.2">
      <c r="A70" s="101">
        <f t="shared" ca="1" si="40"/>
        <v>38930</v>
      </c>
      <c r="B70" s="104">
        <f ca="1">VLOOKUP($A70,[2]CurveFetch!$D$8:$R$1000,2,0)</f>
        <v>3.645</v>
      </c>
      <c r="C70" s="104">
        <f ca="1">VLOOKUP($A70,[2]CurveFetch!$D$8:$R$1000,7,0)</f>
        <v>0.34</v>
      </c>
      <c r="D70" s="104">
        <f ca="1">VLOOKUP($A70,[2]CurveFetch!$D$8:$R$1000,5,0)</f>
        <v>-0.35499999999999998</v>
      </c>
      <c r="E70" s="104">
        <f ca="1">VLOOKUP($A70,[2]CurveFetch!$D$8:$R$1000,4,0)</f>
        <v>0.01</v>
      </c>
      <c r="F70" s="104">
        <f ca="1">VLOOKUP($A70,[2]CurveFetch!$D$8:$R$1000,15,0)</f>
        <v>0.02</v>
      </c>
      <c r="G70" s="104">
        <f ca="1">VLOOKUP($A70,[2]CurveFetch!$D$8:$R$1000,3,0)</f>
        <v>-0.19</v>
      </c>
      <c r="H70" s="104">
        <f ca="1">VLOOKUP($A70,[2]CurveFetch!$D$8:$R$1000,9,0)</f>
        <v>0.24</v>
      </c>
      <c r="I70" s="104">
        <f ca="1">VLOOKUP($A70,[2]CurveFetch!$D$8:$R$1000,11,0)</f>
        <v>5.9487927331404997E-2</v>
      </c>
      <c r="J70" s="104">
        <f ca="1">VLOOKUP($A70,[2]CurveFetch!$D$8:$R$1000,8,0)</f>
        <v>0.12</v>
      </c>
      <c r="K70" s="104">
        <f t="shared" ca="1" si="38"/>
        <v>0.22000000000000003</v>
      </c>
      <c r="L70" s="104">
        <f t="shared" ca="1" si="39"/>
        <v>0.32</v>
      </c>
      <c r="M70" s="104">
        <f t="shared" ca="1" si="41"/>
        <v>29.887499999999999</v>
      </c>
      <c r="N70" s="101">
        <f t="shared" ca="1" si="42"/>
        <v>38930</v>
      </c>
      <c r="O70" s="144">
        <v>25.173698275864155</v>
      </c>
      <c r="P70" s="145">
        <v>14.79</v>
      </c>
      <c r="Q70" s="144">
        <v>26.706098490593266</v>
      </c>
      <c r="R70" s="145">
        <v>18.690000000000001</v>
      </c>
      <c r="S70" s="144">
        <v>19.244563707467428</v>
      </c>
      <c r="T70" s="145">
        <v>18.12238938718016</v>
      </c>
    </row>
    <row r="71" spans="1:22" x14ac:dyDescent="0.2">
      <c r="A71" s="101">
        <f t="shared" ca="1" si="40"/>
        <v>38961</v>
      </c>
      <c r="B71" s="104">
        <f ca="1">VLOOKUP($A71,[2]CurveFetch!$D$8:$R$1000,2,0)</f>
        <v>3.6619999999999999</v>
      </c>
      <c r="C71" s="104">
        <f ca="1">VLOOKUP($A71,[2]CurveFetch!$D$8:$R$1000,7,0)</f>
        <v>0.34</v>
      </c>
      <c r="D71" s="104">
        <f ca="1">VLOOKUP($A71,[2]CurveFetch!$D$8:$R$1000,5,0)</f>
        <v>-0.35499999999999998</v>
      </c>
      <c r="E71" s="104">
        <f ca="1">VLOOKUP($A71,[2]CurveFetch!$D$8:$R$1000,4,0)</f>
        <v>0.01</v>
      </c>
      <c r="F71" s="104">
        <f ca="1">VLOOKUP($A71,[2]CurveFetch!$D$8:$R$1000,15,0)</f>
        <v>0.02</v>
      </c>
      <c r="G71" s="104">
        <f ca="1">VLOOKUP($A71,[2]CurveFetch!$D$8:$R$1000,3,0)</f>
        <v>-0.19</v>
      </c>
      <c r="H71" s="104">
        <f ca="1">VLOOKUP($A71,[2]CurveFetch!$D$8:$R$1000,9,0)</f>
        <v>0.24</v>
      </c>
      <c r="I71" s="104">
        <f ca="1">VLOOKUP($A71,[2]CurveFetch!$D$8:$R$1000,11,0)</f>
        <v>5.9512091191730003E-2</v>
      </c>
      <c r="J71" s="104">
        <f ca="1">VLOOKUP($A71,[2]CurveFetch!$D$8:$R$1000,8,0)</f>
        <v>0.12</v>
      </c>
      <c r="K71" s="104">
        <f t="shared" ca="1" si="38"/>
        <v>0.22000000000000003</v>
      </c>
      <c r="L71" s="104">
        <f t="shared" ca="1" si="39"/>
        <v>0.32</v>
      </c>
      <c r="M71" s="104">
        <f t="shared" ca="1" si="41"/>
        <v>30.014999999999997</v>
      </c>
      <c r="N71" s="101">
        <f t="shared" ca="1" si="42"/>
        <v>38961</v>
      </c>
      <c r="O71" s="144">
        <v>25.673698275864155</v>
      </c>
      <c r="P71" s="145">
        <v>14.73</v>
      </c>
      <c r="Q71" s="144">
        <v>28.206098490593266</v>
      </c>
      <c r="R71" s="145">
        <v>13.82</v>
      </c>
      <c r="S71" s="144">
        <v>20.494563707467428</v>
      </c>
      <c r="T71" s="145">
        <v>17.86499691406188</v>
      </c>
    </row>
    <row r="72" spans="1:22" x14ac:dyDescent="0.2">
      <c r="A72" s="101">
        <f t="shared" ca="1" si="40"/>
        <v>38991</v>
      </c>
      <c r="B72" s="104">
        <f ca="1">VLOOKUP($A72,[2]CurveFetch!$D$8:$R$1000,2,0)</f>
        <v>3.6720000000000002</v>
      </c>
      <c r="C72" s="104">
        <f ca="1">VLOOKUP($A72,[2]CurveFetch!$D$8:$R$1000,7,0)</f>
        <v>0.34</v>
      </c>
      <c r="D72" s="104">
        <f ca="1">VLOOKUP($A72,[2]CurveFetch!$D$8:$R$1000,5,0)</f>
        <v>-0.35499999999999998</v>
      </c>
      <c r="E72" s="104">
        <f ca="1">VLOOKUP($A72,[2]CurveFetch!$D$8:$R$1000,4,0)</f>
        <v>0.01</v>
      </c>
      <c r="F72" s="104">
        <f ca="1">VLOOKUP($A72,[2]CurveFetch!$D$8:$R$1000,15,0)</f>
        <v>0.02</v>
      </c>
      <c r="G72" s="104">
        <f ca="1">VLOOKUP($A72,[2]CurveFetch!$D$8:$R$1000,3,0)</f>
        <v>-0.19</v>
      </c>
      <c r="H72" s="104">
        <f ca="1">VLOOKUP($A72,[2]CurveFetch!$D$8:$R$1000,9,0)</f>
        <v>0.24</v>
      </c>
      <c r="I72" s="104">
        <f ca="1">VLOOKUP($A72,[2]CurveFetch!$D$8:$R$1000,11,0)</f>
        <v>5.9535475572873003E-2</v>
      </c>
      <c r="J72" s="104">
        <f ca="1">VLOOKUP($A72,[2]CurveFetch!$D$8:$R$1000,8,0)</f>
        <v>0.12</v>
      </c>
      <c r="K72" s="104">
        <f t="shared" ca="1" si="38"/>
        <v>0.22000000000000003</v>
      </c>
      <c r="L72" s="104">
        <f t="shared" ca="1" si="39"/>
        <v>0.32</v>
      </c>
      <c r="M72" s="104">
        <f t="shared" ca="1" si="41"/>
        <v>30.090000000000003</v>
      </c>
      <c r="N72" s="101">
        <f t="shared" ca="1" si="42"/>
        <v>38991</v>
      </c>
      <c r="O72" s="144">
        <v>56.673698275864155</v>
      </c>
      <c r="P72" s="145">
        <v>14.9</v>
      </c>
      <c r="Q72" s="144">
        <v>36.206098490593263</v>
      </c>
      <c r="R72" s="145">
        <v>17.03</v>
      </c>
      <c r="S72" s="144">
        <v>58.994563707467435</v>
      </c>
      <c r="T72" s="145">
        <v>10.451556053846829</v>
      </c>
    </row>
    <row r="73" spans="1:22" x14ac:dyDescent="0.2">
      <c r="A73" s="101">
        <f t="shared" ca="1" si="40"/>
        <v>39022</v>
      </c>
      <c r="B73" s="104">
        <f ca="1">VLOOKUP($A73,[2]CurveFetch!$D$8:$R$1000,2,0)</f>
        <v>3.8170000000000002</v>
      </c>
      <c r="C73" s="104">
        <f ca="1">VLOOKUP($A73,[2]CurveFetch!$D$8:$R$1000,7,0)</f>
        <v>0.3</v>
      </c>
      <c r="D73" s="104">
        <f ca="1">VLOOKUP($A73,[2]CurveFetch!$D$8:$R$1000,5,0)</f>
        <v>-0.28999999999999998</v>
      </c>
      <c r="E73" s="104">
        <f ca="1">VLOOKUP($A73,[2]CurveFetch!$D$8:$R$1000,4,0)</f>
        <v>0.01</v>
      </c>
      <c r="F73" s="104">
        <f ca="1">VLOOKUP($A73,[2]CurveFetch!$D$8:$R$1000,15,0)</f>
        <v>0.02</v>
      </c>
      <c r="G73" s="104">
        <f ca="1">VLOOKUP($A73,[2]CurveFetch!$D$8:$R$1000,3,0)</f>
        <v>-0.19</v>
      </c>
      <c r="H73" s="104">
        <f ca="1">VLOOKUP($A73,[2]CurveFetch!$D$8:$R$1000,9,0)</f>
        <v>0.2</v>
      </c>
      <c r="I73" s="104">
        <f ca="1">VLOOKUP($A73,[2]CurveFetch!$D$8:$R$1000,11,0)</f>
        <v>5.9559639433580003E-2</v>
      </c>
      <c r="J73" s="104">
        <f ca="1">VLOOKUP($A73,[2]CurveFetch!$D$8:$R$1000,8,0)</f>
        <v>0.28999999999999998</v>
      </c>
      <c r="K73" s="104">
        <f t="shared" ca="1" si="38"/>
        <v>1.0000000000000009E-2</v>
      </c>
      <c r="L73" s="104">
        <f t="shared" ca="1" si="39"/>
        <v>0.27999999999999997</v>
      </c>
      <c r="M73" s="104">
        <f t="shared" ca="1" si="41"/>
        <v>30.877500000000001</v>
      </c>
      <c r="N73" s="101">
        <f t="shared" ca="1" si="42"/>
        <v>39022</v>
      </c>
      <c r="O73" s="144">
        <v>53.01443248891902</v>
      </c>
      <c r="P73" s="145">
        <v>15.44</v>
      </c>
      <c r="Q73" s="144">
        <v>58.083330430776186</v>
      </c>
      <c r="R73" s="145">
        <v>18.260000000000002</v>
      </c>
      <c r="S73" s="144">
        <v>54.246307601600897</v>
      </c>
      <c r="T73" s="145">
        <v>10.475686635552712</v>
      </c>
    </row>
    <row r="74" spans="1:22" x14ac:dyDescent="0.2">
      <c r="A74" s="101">
        <f t="shared" ca="1" si="40"/>
        <v>39052</v>
      </c>
      <c r="B74" s="104">
        <f ca="1">VLOOKUP($A74,[2]CurveFetch!$D$8:$R$1000,2,0)</f>
        <v>3.952</v>
      </c>
      <c r="C74" s="104">
        <f ca="1">VLOOKUP($A74,[2]CurveFetch!$D$8:$R$1000,7,0)</f>
        <v>0.3</v>
      </c>
      <c r="D74" s="104">
        <f ca="1">VLOOKUP($A74,[2]CurveFetch!$D$8:$R$1000,5,0)</f>
        <v>-0.28999999999999998</v>
      </c>
      <c r="E74" s="104">
        <f ca="1">VLOOKUP($A74,[2]CurveFetch!$D$8:$R$1000,4,0)</f>
        <v>0.01</v>
      </c>
      <c r="F74" s="104">
        <f ca="1">VLOOKUP($A74,[2]CurveFetch!$D$8:$R$1000,15,0)</f>
        <v>0.02</v>
      </c>
      <c r="G74" s="104">
        <f ca="1">VLOOKUP($A74,[2]CurveFetch!$D$8:$R$1000,3,0)</f>
        <v>-0.19</v>
      </c>
      <c r="H74" s="104">
        <f ca="1">VLOOKUP($A74,[2]CurveFetch!$D$8:$R$1000,9,0)</f>
        <v>0.2</v>
      </c>
      <c r="I74" s="104">
        <f ca="1">VLOOKUP($A74,[2]CurveFetch!$D$8:$R$1000,11,0)</f>
        <v>5.9583023815093998E-2</v>
      </c>
      <c r="J74" s="104">
        <f ca="1">VLOOKUP($A74,[2]CurveFetch!$D$8:$R$1000,8,0)</f>
        <v>0.28999999999999998</v>
      </c>
      <c r="K74" s="104">
        <f t="shared" ca="1" si="38"/>
        <v>1.0000000000000009E-2</v>
      </c>
      <c r="L74" s="104">
        <f t="shared" ca="1" si="39"/>
        <v>0.27999999999999997</v>
      </c>
      <c r="M74" s="104">
        <f t="shared" ca="1" si="41"/>
        <v>31.889999999999997</v>
      </c>
      <c r="N74" s="101">
        <f t="shared" ca="1" si="42"/>
        <v>39052</v>
      </c>
      <c r="O74" s="144">
        <v>65.014432488919027</v>
      </c>
      <c r="P74" s="145">
        <v>18.82</v>
      </c>
      <c r="Q74" s="144">
        <v>71.083330430776186</v>
      </c>
      <c r="R74" s="145">
        <v>24.21</v>
      </c>
      <c r="S74" s="144">
        <v>69.246307601600904</v>
      </c>
      <c r="T74" s="145">
        <v>15.088589861359161</v>
      </c>
    </row>
    <row r="75" spans="1:22" x14ac:dyDescent="0.2">
      <c r="A75" s="101">
        <f t="shared" ca="1" si="40"/>
        <v>39083</v>
      </c>
      <c r="B75" s="104">
        <f ca="1">VLOOKUP($A75,[2]CurveFetch!$D$8:$R$1000,2,0)</f>
        <v>4.1100000000000003</v>
      </c>
      <c r="C75" s="104">
        <f ca="1">VLOOKUP($A75,[2]CurveFetch!$D$8:$R$1000,7,0)</f>
        <v>0.3</v>
      </c>
      <c r="D75" s="104">
        <f ca="1">VLOOKUP($A75,[2]CurveFetch!$D$8:$R$1000,5,0)</f>
        <v>-0.28999999999999998</v>
      </c>
      <c r="E75" s="104">
        <f ca="1">VLOOKUP($A75,[2]CurveFetch!$D$8:$R$1000,4,0)</f>
        <v>0.01</v>
      </c>
      <c r="F75" s="104">
        <f ca="1">VLOOKUP($A75,[2]CurveFetch!$D$8:$R$1000,15,0)</f>
        <v>0</v>
      </c>
      <c r="G75" s="104">
        <f ca="1">VLOOKUP($A75,[2]CurveFetch!$D$8:$R$1000,3,0)</f>
        <v>-0.19</v>
      </c>
      <c r="H75" s="104">
        <f ca="1">VLOOKUP($A75,[2]CurveFetch!$D$8:$R$1000,9,0)</f>
        <v>0.2</v>
      </c>
      <c r="I75" s="104">
        <f ca="1">VLOOKUP($A75,[2]CurveFetch!$D$8:$R$1000,11,0)</f>
        <v>5.9607187676181998E-2</v>
      </c>
      <c r="J75" s="104">
        <f ca="1">VLOOKUP($A75,[2]CurveFetch!$D$8:$R$1000,8,0)</f>
        <v>0.28999999999999998</v>
      </c>
      <c r="K75" s="104">
        <f t="shared" ca="1" si="38"/>
        <v>1.0000000000000009E-2</v>
      </c>
      <c r="L75" s="104">
        <f t="shared" ca="1" si="39"/>
        <v>0.3</v>
      </c>
      <c r="M75" s="104">
        <f t="shared" ca="1" si="41"/>
        <v>33.075000000000003</v>
      </c>
      <c r="N75" s="101">
        <f t="shared" ca="1" si="42"/>
        <v>39083</v>
      </c>
      <c r="O75" s="144">
        <v>47.01443248891902</v>
      </c>
      <c r="P75" s="145">
        <v>16.670000000000002</v>
      </c>
      <c r="Q75" s="144">
        <v>59.083330430776186</v>
      </c>
      <c r="R75" s="145">
        <v>20.87</v>
      </c>
      <c r="S75" s="144">
        <v>49.246307601600897</v>
      </c>
      <c r="T75" s="145">
        <v>11.224073732326907</v>
      </c>
    </row>
    <row r="76" spans="1:22" x14ac:dyDescent="0.2">
      <c r="A76" s="101">
        <f t="shared" ca="1" si="40"/>
        <v>39114</v>
      </c>
      <c r="B76" s="104">
        <f ca="1">VLOOKUP($A76,[2]CurveFetch!$D$8:$R$1000,2,0)</f>
        <v>3.9950000000000001</v>
      </c>
      <c r="C76" s="104">
        <f ca="1">VLOOKUP($A76,[2]CurveFetch!$D$8:$R$1000,7,0)</f>
        <v>0.3</v>
      </c>
      <c r="D76" s="104">
        <f ca="1">VLOOKUP($A76,[2]CurveFetch!$D$8:$R$1000,5,0)</f>
        <v>-0.28999999999999998</v>
      </c>
      <c r="E76" s="104">
        <f ca="1">VLOOKUP($A76,[2]CurveFetch!$D$8:$R$1000,4,0)</f>
        <v>0.01</v>
      </c>
      <c r="F76" s="104">
        <f ca="1">VLOOKUP($A76,[2]CurveFetch!$D$8:$R$1000,15,0)</f>
        <v>0</v>
      </c>
      <c r="G76" s="104">
        <f ca="1">VLOOKUP($A76,[2]CurveFetch!$D$8:$R$1000,3,0)</f>
        <v>-0.19</v>
      </c>
      <c r="H76" s="104">
        <f ca="1">VLOOKUP($A76,[2]CurveFetch!$D$8:$R$1000,9,0)</f>
        <v>0.2</v>
      </c>
      <c r="I76" s="104">
        <f ca="1">VLOOKUP($A76,[2]CurveFetch!$D$8:$R$1000,11,0)</f>
        <v>5.9631351537464003E-2</v>
      </c>
      <c r="J76" s="104">
        <f ca="1">VLOOKUP($A76,[2]CurveFetch!$D$8:$R$1000,8,0)</f>
        <v>0.28999999999999998</v>
      </c>
      <c r="K76" s="104">
        <f t="shared" ca="1" si="38"/>
        <v>1.0000000000000009E-2</v>
      </c>
      <c r="L76" s="104">
        <f t="shared" ca="1" si="39"/>
        <v>0.3</v>
      </c>
      <c r="M76" s="104">
        <f t="shared" ca="1" si="41"/>
        <v>32.212499999999999</v>
      </c>
      <c r="N76" s="101">
        <f t="shared" ca="1" si="42"/>
        <v>39114</v>
      </c>
      <c r="O76" s="144">
        <v>41.218248957590689</v>
      </c>
      <c r="P76" s="145">
        <v>23.96</v>
      </c>
      <c r="Q76" s="144">
        <v>38.581673571448889</v>
      </c>
      <c r="R76" s="145">
        <v>24.67</v>
      </c>
      <c r="S76" s="144">
        <v>48.914818984191541</v>
      </c>
      <c r="T76" s="145">
        <v>25.913156876055872</v>
      </c>
    </row>
    <row r="77" spans="1:22" x14ac:dyDescent="0.2">
      <c r="A77" s="101">
        <f t="shared" ca="1" si="40"/>
        <v>39142</v>
      </c>
      <c r="B77" s="104">
        <f ca="1">VLOOKUP($A77,[2]CurveFetch!$D$8:$R$1000,2,0)</f>
        <v>3.855</v>
      </c>
      <c r="C77" s="104">
        <f ca="1">VLOOKUP($A77,[2]CurveFetch!$D$8:$R$1000,7,0)</f>
        <v>0.3</v>
      </c>
      <c r="D77" s="104">
        <f ca="1">VLOOKUP($A77,[2]CurveFetch!$D$8:$R$1000,5,0)</f>
        <v>-0.28999999999999998</v>
      </c>
      <c r="E77" s="104">
        <f ca="1">VLOOKUP($A77,[2]CurveFetch!$D$8:$R$1000,4,0)</f>
        <v>0.01</v>
      </c>
      <c r="F77" s="104">
        <f ca="1">VLOOKUP($A77,[2]CurveFetch!$D$8:$R$1000,15,0)</f>
        <v>0</v>
      </c>
      <c r="G77" s="104">
        <f ca="1">VLOOKUP($A77,[2]CurveFetch!$D$8:$R$1000,3,0)</f>
        <v>-0.19</v>
      </c>
      <c r="H77" s="104">
        <f ca="1">VLOOKUP($A77,[2]CurveFetch!$D$8:$R$1000,9,0)</f>
        <v>0.2</v>
      </c>
      <c r="I77" s="104">
        <f ca="1">VLOOKUP($A77,[2]CurveFetch!$D$8:$R$1000,11,0)</f>
        <v>5.9653176960724003E-2</v>
      </c>
      <c r="J77" s="104">
        <f ca="1">VLOOKUP($A77,[2]CurveFetch!$D$8:$R$1000,8,0)</f>
        <v>0.28999999999999998</v>
      </c>
      <c r="K77" s="104">
        <f t="shared" ca="1" si="38"/>
        <v>1.0000000000000009E-2</v>
      </c>
      <c r="L77" s="104">
        <f t="shared" ca="1" si="39"/>
        <v>0.3</v>
      </c>
      <c r="M77" s="104">
        <f t="shared" ca="1" si="41"/>
        <v>31.162500000000001</v>
      </c>
      <c r="N77" s="101">
        <f t="shared" ca="1" si="42"/>
        <v>39142</v>
      </c>
      <c r="O77" s="144">
        <v>26.218248957590689</v>
      </c>
      <c r="P77" s="145">
        <v>19.399999999999999</v>
      </c>
      <c r="Q77" s="144">
        <v>37.581673571448889</v>
      </c>
      <c r="R77" s="145">
        <v>19.7</v>
      </c>
      <c r="S77" s="144">
        <v>22.914818984191541</v>
      </c>
      <c r="T77" s="145">
        <v>31.462888058851568</v>
      </c>
    </row>
    <row r="78" spans="1:22" x14ac:dyDescent="0.2">
      <c r="A78" s="101">
        <f t="shared" ca="1" si="40"/>
        <v>39173</v>
      </c>
      <c r="B78" s="104">
        <f ca="1">VLOOKUP($A78,[2]CurveFetch!$D$8:$R$1000,2,0)</f>
        <v>3.67</v>
      </c>
      <c r="C78" s="104">
        <f ca="1">VLOOKUP($A78,[2]CurveFetch!$D$8:$R$1000,7,0)</f>
        <v>0.34</v>
      </c>
      <c r="D78" s="104">
        <f ca="1">VLOOKUP($A78,[2]CurveFetch!$D$8:$R$1000,5,0)</f>
        <v>-0.35499999999999998</v>
      </c>
      <c r="E78" s="104">
        <f ca="1">VLOOKUP($A78,[2]CurveFetch!$D$8:$R$1000,4,0)</f>
        <v>0.01</v>
      </c>
      <c r="F78" s="104">
        <f ca="1">VLOOKUP($A78,[2]CurveFetch!$D$8:$R$1000,15,0)</f>
        <v>0</v>
      </c>
      <c r="G78" s="104">
        <f ca="1">VLOOKUP($A78,[2]CurveFetch!$D$8:$R$1000,3,0)</f>
        <v>-0.19</v>
      </c>
      <c r="H78" s="104">
        <f ca="1">VLOOKUP($A78,[2]CurveFetch!$D$8:$R$1000,9,0)</f>
        <v>0.24</v>
      </c>
      <c r="I78" s="104">
        <f ca="1">VLOOKUP($A78,[2]CurveFetch!$D$8:$R$1000,11,0)</f>
        <v>5.9677340822376003E-2</v>
      </c>
      <c r="J78" s="104">
        <f ca="1">VLOOKUP($A78,[2]CurveFetch!$D$8:$R$1000,8,0)</f>
        <v>0.12</v>
      </c>
      <c r="K78" s="104">
        <f t="shared" ca="1" si="38"/>
        <v>0.22000000000000003</v>
      </c>
      <c r="L78" s="104">
        <f t="shared" ca="1" si="39"/>
        <v>0.34</v>
      </c>
      <c r="M78" s="104">
        <f t="shared" ca="1" si="41"/>
        <v>30.074999999999999</v>
      </c>
      <c r="N78" s="101">
        <f t="shared" ca="1" si="42"/>
        <v>39173</v>
      </c>
      <c r="O78" s="144">
        <v>24.718248957590689</v>
      </c>
      <c r="P78" s="145">
        <v>20.11</v>
      </c>
      <c r="Q78" s="144">
        <v>35.081673571448889</v>
      </c>
      <c r="R78" s="145">
        <v>17.95</v>
      </c>
      <c r="S78" s="144">
        <v>18.664818984191541</v>
      </c>
      <c r="T78" s="145">
        <v>33.066382682507495</v>
      </c>
    </row>
    <row r="79" spans="1:22" x14ac:dyDescent="0.2">
      <c r="A79" s="101">
        <f t="shared" ca="1" si="40"/>
        <v>39203</v>
      </c>
      <c r="B79" s="104">
        <f ca="1">VLOOKUP($A79,[2]CurveFetch!$D$8:$R$1000,2,0)</f>
        <v>3.625</v>
      </c>
      <c r="C79" s="104">
        <f ca="1">VLOOKUP($A79,[2]CurveFetch!$D$8:$R$1000,7,0)</f>
        <v>0.34</v>
      </c>
      <c r="D79" s="104">
        <f ca="1">VLOOKUP($A79,[2]CurveFetch!$D$8:$R$1000,5,0)</f>
        <v>-0.35499999999999998</v>
      </c>
      <c r="E79" s="104">
        <f ca="1">VLOOKUP($A79,[2]CurveFetch!$D$8:$R$1000,4,0)</f>
        <v>0.01</v>
      </c>
      <c r="F79" s="104">
        <f ca="1">VLOOKUP($A79,[2]CurveFetch!$D$8:$R$1000,15,0)</f>
        <v>0</v>
      </c>
      <c r="G79" s="104">
        <f ca="1">VLOOKUP($A79,[2]CurveFetch!$D$8:$R$1000,3,0)</f>
        <v>-0.19</v>
      </c>
      <c r="H79" s="104">
        <f ca="1">VLOOKUP($A79,[2]CurveFetch!$D$8:$R$1000,9,0)</f>
        <v>0.24</v>
      </c>
      <c r="I79" s="104">
        <f ca="1">VLOOKUP($A79,[2]CurveFetch!$D$8:$R$1000,11,0)</f>
        <v>5.9700725204804003E-2</v>
      </c>
      <c r="J79" s="104">
        <f ca="1">VLOOKUP($A79,[2]CurveFetch!$D$8:$R$1000,8,0)</f>
        <v>0.12</v>
      </c>
      <c r="K79" s="104">
        <f t="shared" ca="1" si="38"/>
        <v>0.22000000000000003</v>
      </c>
      <c r="L79" s="104">
        <f t="shared" ca="1" si="39"/>
        <v>0.34</v>
      </c>
      <c r="M79" s="104">
        <f t="shared" ca="1" si="41"/>
        <v>29.737499999999997</v>
      </c>
      <c r="N79" s="101">
        <f t="shared" ca="1" si="42"/>
        <v>39203</v>
      </c>
      <c r="O79" s="144">
        <v>33.902223180567589</v>
      </c>
      <c r="P79" s="145">
        <v>18.02</v>
      </c>
      <c r="Q79" s="144">
        <v>36.727954287680745</v>
      </c>
      <c r="R79" s="145">
        <v>26.94</v>
      </c>
      <c r="S79" s="144">
        <v>30.504452084822553</v>
      </c>
      <c r="T79" s="145">
        <v>23.058702220613434</v>
      </c>
    </row>
    <row r="80" spans="1:22" x14ac:dyDescent="0.2">
      <c r="A80" s="101">
        <f t="shared" ca="1" si="40"/>
        <v>39234</v>
      </c>
      <c r="B80" s="104">
        <f ca="1">VLOOKUP($A80,[2]CurveFetch!$D$8:$R$1000,2,0)</f>
        <v>3.645</v>
      </c>
      <c r="C80" s="104">
        <f ca="1">VLOOKUP($A80,[2]CurveFetch!$D$8:$R$1000,7,0)</f>
        <v>0.34</v>
      </c>
      <c r="D80" s="104">
        <f ca="1">VLOOKUP($A80,[2]CurveFetch!$D$8:$R$1000,5,0)</f>
        <v>-0.35499999999999998</v>
      </c>
      <c r="E80" s="104">
        <f ca="1">VLOOKUP($A80,[2]CurveFetch!$D$8:$R$1000,4,0)</f>
        <v>0.01</v>
      </c>
      <c r="F80" s="104">
        <f ca="1">VLOOKUP($A80,[2]CurveFetch!$D$8:$R$1000,15,0)</f>
        <v>0</v>
      </c>
      <c r="G80" s="104">
        <f ca="1">VLOOKUP($A80,[2]CurveFetch!$D$8:$R$1000,3,0)</f>
        <v>-0.19</v>
      </c>
      <c r="H80" s="104">
        <f ca="1">VLOOKUP($A80,[2]CurveFetch!$D$8:$R$1000,9,0)</f>
        <v>0</v>
      </c>
      <c r="I80" s="104">
        <f ca="1">VLOOKUP($A80,[2]CurveFetch!$D$8:$R$1000,11,0)</f>
        <v>5.9724889066836997E-2</v>
      </c>
      <c r="J80" s="104">
        <f ca="1">VLOOKUP($A80,[2]CurveFetch!$D$8:$R$1000,8,0)</f>
        <v>0.12</v>
      </c>
      <c r="K80" s="104">
        <f t="shared" ca="1" si="38"/>
        <v>0.22000000000000003</v>
      </c>
      <c r="L80" s="104">
        <f t="shared" ca="1" si="39"/>
        <v>0.34</v>
      </c>
      <c r="M80" s="104">
        <f t="shared" ca="1" si="41"/>
        <v>29.887499999999999</v>
      </c>
      <c r="N80" s="101">
        <f t="shared" ca="1" si="42"/>
        <v>39234</v>
      </c>
      <c r="O80" s="144">
        <v>31.157216765428206</v>
      </c>
      <c r="P80" s="145">
        <v>18.82</v>
      </c>
      <c r="Q80" s="144">
        <v>29.727954287680742</v>
      </c>
      <c r="R80" s="145">
        <v>23.9</v>
      </c>
      <c r="S80" s="144">
        <v>28.268129482439914</v>
      </c>
      <c r="T80" s="145">
        <v>23.726007850625795</v>
      </c>
    </row>
    <row r="81" spans="1:20" x14ac:dyDescent="0.2">
      <c r="A81" s="101">
        <f t="shared" ca="1" si="40"/>
        <v>39264</v>
      </c>
      <c r="B81" s="104">
        <f ca="1">VLOOKUP($A81,[2]CurveFetch!$D$8:$R$1000,2,0)</f>
        <v>3.66</v>
      </c>
      <c r="C81" s="104">
        <f ca="1">VLOOKUP($A81,[2]CurveFetch!$D$8:$R$1000,7,0)</f>
        <v>0.34</v>
      </c>
      <c r="D81" s="104">
        <f ca="1">VLOOKUP($A81,[2]CurveFetch!$D$8:$R$1000,5,0)</f>
        <v>-0.35499999999999998</v>
      </c>
      <c r="E81" s="104">
        <f ca="1">VLOOKUP($A81,[2]CurveFetch!$D$8:$R$1000,4,0)</f>
        <v>0.01</v>
      </c>
      <c r="F81" s="104">
        <f ca="1">VLOOKUP($A81,[2]CurveFetch!$D$8:$R$1000,15,0)</f>
        <v>0</v>
      </c>
      <c r="G81" s="104">
        <f ca="1">VLOOKUP($A81,[2]CurveFetch!$D$8:$R$1000,3,0)</f>
        <v>-0.19</v>
      </c>
      <c r="H81" s="104">
        <f ca="1">VLOOKUP($A81,[2]CurveFetch!$D$8:$R$1000,9,0)</f>
        <v>0</v>
      </c>
      <c r="I81" s="104">
        <f ca="1">VLOOKUP($A81,[2]CurveFetch!$D$8:$R$1000,11,0)</f>
        <v>5.9748273449635E-2</v>
      </c>
      <c r="J81" s="104">
        <f ca="1">VLOOKUP($A81,[2]CurveFetch!$D$8:$R$1000,8,0)</f>
        <v>0.12</v>
      </c>
      <c r="K81" s="104">
        <f t="shared" ca="1" si="38"/>
        <v>0.22000000000000003</v>
      </c>
      <c r="L81" s="104">
        <f t="shared" ca="1" si="39"/>
        <v>0.34</v>
      </c>
      <c r="M81" s="104">
        <f t="shared" ca="1" si="41"/>
        <v>30</v>
      </c>
      <c r="N81" s="101">
        <f t="shared" ca="1" si="42"/>
        <v>39264</v>
      </c>
      <c r="O81" s="144">
        <v>27.157216765428199</v>
      </c>
      <c r="P81" s="145">
        <v>19.690000000000001</v>
      </c>
      <c r="Q81" s="144">
        <v>27.977954287680738</v>
      </c>
      <c r="R81" s="145">
        <v>22.41</v>
      </c>
      <c r="S81" s="144">
        <v>26.370716233718685</v>
      </c>
      <c r="T81" s="145">
        <v>22.227899122540268</v>
      </c>
    </row>
    <row r="82" spans="1:20" x14ac:dyDescent="0.2">
      <c r="A82" s="101">
        <f t="shared" ca="1" si="40"/>
        <v>39295</v>
      </c>
      <c r="B82" s="104">
        <f ca="1">VLOOKUP($A82,[2]CurveFetch!$D$8:$R$1000,2,0)</f>
        <v>3.67</v>
      </c>
      <c r="C82" s="104">
        <f ca="1">VLOOKUP($A82,[2]CurveFetch!$D$8:$R$1000,7,0)</f>
        <v>0.34</v>
      </c>
      <c r="D82" s="104">
        <f ca="1">VLOOKUP($A82,[2]CurveFetch!$D$8:$R$1000,5,0)</f>
        <v>-0.35499999999999998</v>
      </c>
      <c r="E82" s="104">
        <f ca="1">VLOOKUP($A82,[2]CurveFetch!$D$8:$R$1000,4,0)</f>
        <v>0.01</v>
      </c>
      <c r="F82" s="104">
        <f ca="1">VLOOKUP($A82,[2]CurveFetch!$D$8:$R$1000,15,0)</f>
        <v>0</v>
      </c>
      <c r="G82" s="104">
        <f ca="1">VLOOKUP($A82,[2]CurveFetch!$D$8:$R$1000,3,0)</f>
        <v>-0.19</v>
      </c>
      <c r="H82" s="104">
        <f ca="1">VLOOKUP($A82,[2]CurveFetch!$D$8:$R$1000,9,0)</f>
        <v>0</v>
      </c>
      <c r="I82" s="104">
        <f ca="1">VLOOKUP($A82,[2]CurveFetch!$D$8:$R$1000,11,0)</f>
        <v>5.9772437312050002E-2</v>
      </c>
      <c r="J82" s="104">
        <f ca="1">VLOOKUP($A82,[2]CurveFetch!$D$8:$R$1000,8,0)</f>
        <v>0.12</v>
      </c>
      <c r="K82" s="104">
        <f t="shared" ca="1" si="38"/>
        <v>0.22000000000000003</v>
      </c>
      <c r="L82" s="104">
        <f t="shared" ca="1" si="39"/>
        <v>0.34</v>
      </c>
      <c r="M82" s="104">
        <f t="shared" ca="1" si="41"/>
        <v>30.074999999999999</v>
      </c>
      <c r="N82" s="101">
        <f t="shared" ca="1" si="42"/>
        <v>39295</v>
      </c>
      <c r="O82" s="144">
        <v>24.109432633478775</v>
      </c>
      <c r="P82" s="145">
        <v>14.94</v>
      </c>
      <c r="Q82" s="144">
        <v>25.872749259456054</v>
      </c>
      <c r="R82" s="145">
        <v>18.84</v>
      </c>
      <c r="S82" s="144">
        <v>18.233569307254832</v>
      </c>
      <c r="T82" s="145">
        <v>17.613847204821241</v>
      </c>
    </row>
    <row r="83" spans="1:20" x14ac:dyDescent="0.2">
      <c r="A83" s="101">
        <f t="shared" ca="1" si="40"/>
        <v>39326</v>
      </c>
      <c r="B83" s="104">
        <f ca="1">VLOOKUP($A83,[2]CurveFetch!$D$8:$R$1000,2,0)</f>
        <v>3.6869999999999998</v>
      </c>
      <c r="C83" s="104">
        <f ca="1">VLOOKUP($A83,[2]CurveFetch!$D$8:$R$1000,7,0)</f>
        <v>0.34</v>
      </c>
      <c r="D83" s="104">
        <f ca="1">VLOOKUP($A83,[2]CurveFetch!$D$8:$R$1000,5,0)</f>
        <v>-0.35499999999999998</v>
      </c>
      <c r="E83" s="104">
        <f ca="1">VLOOKUP($A83,[2]CurveFetch!$D$8:$R$1000,4,0)</f>
        <v>0.01</v>
      </c>
      <c r="F83" s="104">
        <f ca="1">VLOOKUP($A83,[2]CurveFetch!$D$8:$R$1000,15,0)</f>
        <v>0</v>
      </c>
      <c r="G83" s="104">
        <f ca="1">VLOOKUP($A83,[2]CurveFetch!$D$8:$R$1000,3,0)</f>
        <v>-0.19</v>
      </c>
      <c r="H83" s="104">
        <f ca="1">VLOOKUP($A83,[2]CurveFetch!$D$8:$R$1000,9,0)</f>
        <v>0</v>
      </c>
      <c r="I83" s="104">
        <f ca="1">VLOOKUP($A83,[2]CurveFetch!$D$8:$R$1000,11,0)</f>
        <v>5.9796601174659E-2</v>
      </c>
      <c r="J83" s="104">
        <f ca="1">VLOOKUP($A83,[2]CurveFetch!$D$8:$R$1000,8,0)</f>
        <v>0.12</v>
      </c>
      <c r="K83" s="104">
        <f t="shared" ca="1" si="38"/>
        <v>0.22000000000000003</v>
      </c>
      <c r="L83" s="104">
        <f t="shared" ca="1" si="39"/>
        <v>0.34</v>
      </c>
      <c r="M83" s="104">
        <f t="shared" ca="1" si="41"/>
        <v>30.202500000000001</v>
      </c>
      <c r="N83" s="101">
        <f t="shared" ca="1" si="42"/>
        <v>39326</v>
      </c>
      <c r="O83" s="144">
        <v>24.609432633478775</v>
      </c>
      <c r="P83" s="145">
        <v>14.88</v>
      </c>
      <c r="Q83" s="144">
        <v>27.372749259456054</v>
      </c>
      <c r="R83" s="145">
        <v>13.97</v>
      </c>
      <c r="S83" s="144">
        <v>19.483569307254832</v>
      </c>
      <c r="T83" s="145">
        <v>17.356454731702961</v>
      </c>
    </row>
    <row r="84" spans="1:20" x14ac:dyDescent="0.2">
      <c r="A84" s="101">
        <f t="shared" ca="1" si="40"/>
        <v>39356</v>
      </c>
      <c r="B84" s="104">
        <f ca="1">VLOOKUP($A84,[2]CurveFetch!$D$8:$R$1000,2,0)</f>
        <v>3.6970000000000001</v>
      </c>
      <c r="C84" s="104">
        <f ca="1">VLOOKUP($A84,[2]CurveFetch!$D$8:$R$1000,7,0)</f>
        <v>0.34</v>
      </c>
      <c r="D84" s="104">
        <f ca="1">VLOOKUP($A84,[2]CurveFetch!$D$8:$R$1000,5,0)</f>
        <v>-0.35499999999999998</v>
      </c>
      <c r="E84" s="104">
        <f ca="1">VLOOKUP($A84,[2]CurveFetch!$D$8:$R$1000,4,0)</f>
        <v>0.01</v>
      </c>
      <c r="F84" s="104">
        <f ca="1">VLOOKUP($A84,[2]CurveFetch!$D$8:$R$1000,15,0)</f>
        <v>0</v>
      </c>
      <c r="G84" s="104">
        <f ca="1">VLOOKUP($A84,[2]CurveFetch!$D$8:$R$1000,3,0)</f>
        <v>-0.19</v>
      </c>
      <c r="H84" s="104">
        <f ca="1">VLOOKUP($A84,[2]CurveFetch!$D$8:$R$1000,9,0)</f>
        <v>0</v>
      </c>
      <c r="I84" s="104">
        <f ca="1">VLOOKUP($A84,[2]CurveFetch!$D$8:$R$1000,11,0)</f>
        <v>5.9819985558014002E-2</v>
      </c>
      <c r="J84" s="104">
        <f ca="1">VLOOKUP($A84,[2]CurveFetch!$D$8:$R$1000,8,0)</f>
        <v>0.12</v>
      </c>
      <c r="K84" s="104">
        <f t="shared" ca="1" si="38"/>
        <v>0.22000000000000003</v>
      </c>
      <c r="L84" s="104">
        <f t="shared" ca="1" si="39"/>
        <v>0.34</v>
      </c>
      <c r="M84" s="104">
        <f t="shared" ca="1" si="41"/>
        <v>30.2775</v>
      </c>
      <c r="N84" s="101">
        <f t="shared" ca="1" si="42"/>
        <v>39356</v>
      </c>
      <c r="O84" s="144">
        <v>55.609432633478775</v>
      </c>
      <c r="P84" s="145">
        <v>15.05</v>
      </c>
      <c r="Q84" s="144">
        <v>35.37274925945605</v>
      </c>
      <c r="R84" s="145">
        <v>17.18</v>
      </c>
      <c r="S84" s="144">
        <v>57.983569307254839</v>
      </c>
      <c r="T84" s="145">
        <v>9.9430138714879099</v>
      </c>
    </row>
    <row r="85" spans="1:20" x14ac:dyDescent="0.2">
      <c r="A85" s="101">
        <f t="shared" ca="1" si="40"/>
        <v>39387</v>
      </c>
      <c r="B85" s="104">
        <f ca="1">VLOOKUP($A85,[2]CurveFetch!$D$8:$R$1000,2,0)</f>
        <v>3.8420000000000001</v>
      </c>
      <c r="C85" s="104">
        <f ca="1">VLOOKUP($A85,[2]CurveFetch!$D$8:$R$1000,7,0)</f>
        <v>0.3</v>
      </c>
      <c r="D85" s="104">
        <f ca="1">VLOOKUP($A85,[2]CurveFetch!$D$8:$R$1000,5,0)</f>
        <v>-0.28999999999999998</v>
      </c>
      <c r="E85" s="104">
        <f ca="1">VLOOKUP($A85,[2]CurveFetch!$D$8:$R$1000,4,0)</f>
        <v>0.01</v>
      </c>
      <c r="F85" s="104">
        <f ca="1">VLOOKUP($A85,[2]CurveFetch!$D$8:$R$1000,15,0)</f>
        <v>0</v>
      </c>
      <c r="G85" s="104">
        <f ca="1">VLOOKUP($A85,[2]CurveFetch!$D$8:$R$1000,3,0)</f>
        <v>-0.19</v>
      </c>
      <c r="H85" s="104">
        <f ca="1">VLOOKUP($A85,[2]CurveFetch!$D$8:$R$1000,9,0)</f>
        <v>0</v>
      </c>
      <c r="I85" s="104">
        <f ca="1">VLOOKUP($A85,[2]CurveFetch!$D$8:$R$1000,11,0)</f>
        <v>5.9844149421005001E-2</v>
      </c>
      <c r="J85" s="104">
        <f ca="1">VLOOKUP($A85,[2]CurveFetch!$D$8:$R$1000,8,0)</f>
        <v>0.28999999999999998</v>
      </c>
      <c r="K85" s="104">
        <f t="shared" ca="1" si="38"/>
        <v>1.0000000000000009E-2</v>
      </c>
      <c r="L85" s="104">
        <f t="shared" ca="1" si="39"/>
        <v>0.3</v>
      </c>
      <c r="M85" s="104">
        <f t="shared" ca="1" si="41"/>
        <v>31.065000000000001</v>
      </c>
      <c r="N85" s="101">
        <f t="shared" ca="1" si="42"/>
        <v>39387</v>
      </c>
      <c r="O85" s="144">
        <v>49.504180461145943</v>
      </c>
      <c r="P85" s="145">
        <v>15.59</v>
      </c>
      <c r="Q85" s="144">
        <v>54.578876557804314</v>
      </c>
      <c r="R85" s="145">
        <v>18.41</v>
      </c>
      <c r="S85" s="144">
        <v>50.622738590634803</v>
      </c>
      <c r="T85" s="145">
        <v>10.927612534138859</v>
      </c>
    </row>
    <row r="86" spans="1:20" x14ac:dyDescent="0.2">
      <c r="A86" s="101">
        <f t="shared" ca="1" si="40"/>
        <v>39417</v>
      </c>
      <c r="B86" s="104">
        <f ca="1">VLOOKUP($A86,[2]CurveFetch!$D$8:$R$1000,2,0)</f>
        <v>3.9769999999999999</v>
      </c>
      <c r="C86" s="104">
        <f ca="1">VLOOKUP($A86,[2]CurveFetch!$D$8:$R$1000,7,0)</f>
        <v>0.3</v>
      </c>
      <c r="D86" s="104">
        <f ca="1">VLOOKUP($A86,[2]CurveFetch!$D$8:$R$1000,5,0)</f>
        <v>-0.28999999999999998</v>
      </c>
      <c r="E86" s="104">
        <f ca="1">VLOOKUP($A86,[2]CurveFetch!$D$8:$R$1000,4,0)</f>
        <v>0.01</v>
      </c>
      <c r="F86" s="104">
        <f ca="1">VLOOKUP($A86,[2]CurveFetch!$D$8:$R$1000,15,0)</f>
        <v>0</v>
      </c>
      <c r="G86" s="104">
        <f ca="1">VLOOKUP($A86,[2]CurveFetch!$D$8:$R$1000,3,0)</f>
        <v>-0.19</v>
      </c>
      <c r="H86" s="104">
        <f ca="1">VLOOKUP($A86,[2]CurveFetch!$D$8:$R$1000,9,0)</f>
        <v>0</v>
      </c>
      <c r="I86" s="104">
        <f ca="1">VLOOKUP($A86,[2]CurveFetch!$D$8:$R$1000,11,0)</f>
        <v>5.9867533804728999E-2</v>
      </c>
      <c r="J86" s="104">
        <f ca="1">VLOOKUP($A86,[2]CurveFetch!$D$8:$R$1000,8,0)</f>
        <v>0.28999999999999998</v>
      </c>
      <c r="K86" s="104">
        <f t="shared" ca="1" si="38"/>
        <v>1.0000000000000009E-2</v>
      </c>
      <c r="L86" s="104">
        <f t="shared" ca="1" si="39"/>
        <v>0.3</v>
      </c>
      <c r="M86" s="104">
        <f t="shared" ca="1" si="41"/>
        <v>32.077500000000001</v>
      </c>
      <c r="N86" s="101">
        <f t="shared" ca="1" si="42"/>
        <v>39417</v>
      </c>
      <c r="O86" s="144">
        <v>61.50418046114595</v>
      </c>
      <c r="P86" s="145">
        <v>18.97</v>
      </c>
      <c r="Q86" s="144">
        <v>67.578876557804307</v>
      </c>
      <c r="R86" s="145">
        <v>24.36</v>
      </c>
      <c r="S86" s="144">
        <v>65.62273859063481</v>
      </c>
      <c r="T86" s="145">
        <v>15.540515759945308</v>
      </c>
    </row>
    <row r="87" spans="1:20" x14ac:dyDescent="0.2">
      <c r="A87" s="101">
        <f t="shared" ca="1" si="40"/>
        <v>39448</v>
      </c>
      <c r="B87" s="104">
        <f ca="1">VLOOKUP($A87,[2]CurveFetch!$D$8:$R$1000,2,0)</f>
        <v>4.1500000000000004</v>
      </c>
      <c r="C87" s="104">
        <f ca="1">VLOOKUP($A87,[2]CurveFetch!$D$8:$R$1000,7,0)</f>
        <v>0.3</v>
      </c>
      <c r="D87" s="104">
        <f ca="1">VLOOKUP($A87,[2]CurveFetch!$D$8:$R$1000,5,0)</f>
        <v>-0.28999999999999998</v>
      </c>
      <c r="E87" s="104">
        <f ca="1">VLOOKUP($A87,[2]CurveFetch!$D$8:$R$1000,4,0)</f>
        <v>0.01</v>
      </c>
      <c r="F87" s="104">
        <f ca="1">VLOOKUP($A87,[2]CurveFetch!$D$8:$R$1000,15,0)</f>
        <v>0</v>
      </c>
      <c r="G87" s="104">
        <f ca="1">VLOOKUP($A87,[2]CurveFetch!$D$8:$R$1000,3,0)</f>
        <v>-0.19</v>
      </c>
      <c r="H87" s="104">
        <f ca="1">VLOOKUP($A87,[2]CurveFetch!$D$8:$R$1000,9,0)</f>
        <v>0</v>
      </c>
      <c r="I87" s="104">
        <f ca="1">VLOOKUP($A87,[2]CurveFetch!$D$8:$R$1000,11,0)</f>
        <v>5.9890450236601001E-2</v>
      </c>
      <c r="J87" s="104">
        <f ca="1">VLOOKUP($A87,[2]CurveFetch!$D$8:$R$1000,8,0)</f>
        <v>0.28999999999999998</v>
      </c>
      <c r="K87" s="104">
        <f t="shared" ca="1" si="38"/>
        <v>1.0000000000000009E-2</v>
      </c>
      <c r="L87" s="104">
        <f t="shared" ca="1" si="39"/>
        <v>0.3</v>
      </c>
      <c r="M87" s="104">
        <f t="shared" ca="1" si="41"/>
        <v>33.375</v>
      </c>
      <c r="N87" s="101">
        <f t="shared" ca="1" si="42"/>
        <v>39448</v>
      </c>
      <c r="O87" s="144">
        <v>43.504180461145943</v>
      </c>
      <c r="P87" s="145">
        <v>16.82</v>
      </c>
      <c r="Q87" s="144">
        <v>55.578876557804314</v>
      </c>
      <c r="R87" s="145">
        <v>21.02</v>
      </c>
      <c r="S87" s="144">
        <v>45.622738590634803</v>
      </c>
      <c r="T87" s="145">
        <v>11.675999630913054</v>
      </c>
    </row>
    <row r="88" spans="1:20" x14ac:dyDescent="0.2">
      <c r="A88" s="101">
        <f t="shared" ca="1" si="40"/>
        <v>39479</v>
      </c>
      <c r="B88" s="104">
        <f ca="1">VLOOKUP($A88,[2]CurveFetch!$D$8:$R$1000,2,0)</f>
        <v>4.0350000000000001</v>
      </c>
      <c r="C88" s="104">
        <f ca="1">VLOOKUP($A88,[2]CurveFetch!$D$8:$R$1000,7,0)</f>
        <v>0.3</v>
      </c>
      <c r="D88" s="104">
        <f ca="1">VLOOKUP($A88,[2]CurveFetch!$D$8:$R$1000,5,0)</f>
        <v>-0.28999999999999998</v>
      </c>
      <c r="E88" s="104">
        <f ca="1">VLOOKUP($A88,[2]CurveFetch!$D$8:$R$1000,4,0)</f>
        <v>0.01</v>
      </c>
      <c r="F88" s="104">
        <f ca="1">VLOOKUP($A88,[2]CurveFetch!$D$8:$R$1000,15,0)</f>
        <v>0</v>
      </c>
      <c r="G88" s="104">
        <f ca="1">VLOOKUP($A88,[2]CurveFetch!$D$8:$R$1000,3,0)</f>
        <v>-0.19</v>
      </c>
      <c r="H88" s="104">
        <f ca="1">VLOOKUP($A88,[2]CurveFetch!$D$8:$R$1000,9,0)</f>
        <v>0</v>
      </c>
      <c r="I88" s="104">
        <f ca="1">VLOOKUP($A88,[2]CurveFetch!$D$8:$R$1000,11,0)</f>
        <v>5.9909780303053002E-2</v>
      </c>
      <c r="J88" s="104">
        <f ca="1">VLOOKUP($A88,[2]CurveFetch!$D$8:$R$1000,8,0)</f>
        <v>0.28999999999999998</v>
      </c>
      <c r="K88" s="104">
        <f t="shared" ca="1" si="38"/>
        <v>1.0000000000000009E-2</v>
      </c>
      <c r="L88" s="104">
        <f t="shared" ca="1" si="39"/>
        <v>0.3</v>
      </c>
      <c r="M88" s="104">
        <f t="shared" ca="1" si="41"/>
        <v>32.512500000000003</v>
      </c>
      <c r="N88" s="101">
        <f t="shared" ca="1" si="42"/>
        <v>39479</v>
      </c>
      <c r="O88" s="144">
        <v>40.814770443731376</v>
      </c>
      <c r="P88" s="145">
        <v>24.11</v>
      </c>
      <c r="Q88" s="144">
        <v>38.398599953104537</v>
      </c>
      <c r="R88" s="145">
        <v>24.82</v>
      </c>
      <c r="S88" s="144">
        <v>48.547773057671506</v>
      </c>
      <c r="T88" s="145">
        <v>26.216854587430664</v>
      </c>
    </row>
    <row r="89" spans="1:20" x14ac:dyDescent="0.2">
      <c r="A89" s="101">
        <f t="shared" ca="1" si="40"/>
        <v>39508</v>
      </c>
      <c r="B89" s="104">
        <f ca="1">VLOOKUP($A89,[2]CurveFetch!$D$8:$R$1000,2,0)</f>
        <v>3.895</v>
      </c>
      <c r="C89" s="104">
        <f ca="1">VLOOKUP($A89,[2]CurveFetch!$D$8:$R$1000,7,0)</f>
        <v>0.3</v>
      </c>
      <c r="D89" s="104">
        <f ca="1">VLOOKUP($A89,[2]CurveFetch!$D$8:$R$1000,5,0)</f>
        <v>-0.28999999999999998</v>
      </c>
      <c r="E89" s="104">
        <f ca="1">VLOOKUP($A89,[2]CurveFetch!$D$8:$R$1000,4,0)</f>
        <v>0.01</v>
      </c>
      <c r="F89" s="104">
        <f ca="1">VLOOKUP($A89,[2]CurveFetch!$D$8:$R$1000,15,0)</f>
        <v>0</v>
      </c>
      <c r="G89" s="104">
        <f ca="1">VLOOKUP($A89,[2]CurveFetch!$D$8:$R$1000,3,0)</f>
        <v>-0.19</v>
      </c>
      <c r="H89" s="104">
        <f ca="1">VLOOKUP($A89,[2]CurveFetch!$D$8:$R$1000,9,0)</f>
        <v>0</v>
      </c>
      <c r="I89" s="104">
        <f ca="1">VLOOKUP($A89,[2]CurveFetch!$D$8:$R$1000,11,0)</f>
        <v>5.9927863268557001E-2</v>
      </c>
      <c r="J89" s="104">
        <f ca="1">VLOOKUP($A89,[2]CurveFetch!$D$8:$R$1000,8,0)</f>
        <v>0.28999999999999998</v>
      </c>
      <c r="K89" s="104">
        <f t="shared" ca="1" si="38"/>
        <v>1.0000000000000009E-2</v>
      </c>
      <c r="L89" s="104">
        <f t="shared" ca="1" si="39"/>
        <v>0.3</v>
      </c>
      <c r="M89" s="104">
        <f t="shared" ca="1" si="41"/>
        <v>31.462500000000002</v>
      </c>
      <c r="N89" s="101">
        <f t="shared" ca="1" si="42"/>
        <v>39508</v>
      </c>
      <c r="O89" s="144">
        <v>25.814770443731373</v>
      </c>
      <c r="P89" s="145">
        <v>19.55</v>
      </c>
      <c r="Q89" s="144">
        <v>37.398599953104537</v>
      </c>
      <c r="R89" s="145">
        <v>19.850000000000001</v>
      </c>
      <c r="S89" s="144">
        <v>22.547773057671506</v>
      </c>
      <c r="T89" s="145">
        <v>31.76658577022636</v>
      </c>
    </row>
    <row r="90" spans="1:20" x14ac:dyDescent="0.2">
      <c r="A90" s="101">
        <f t="shared" ca="1" si="40"/>
        <v>39539</v>
      </c>
      <c r="B90" s="104">
        <f ca="1">VLOOKUP($A90,[2]CurveFetch!$D$8:$R$1000,2,0)</f>
        <v>3.71</v>
      </c>
      <c r="C90" s="104">
        <f ca="1">VLOOKUP($A90,[2]CurveFetch!$D$8:$R$1000,7,0)</f>
        <v>0.34</v>
      </c>
      <c r="D90" s="104">
        <f ca="1">VLOOKUP($A90,[2]CurveFetch!$D$8:$R$1000,5,0)</f>
        <v>-0.35499999999999998</v>
      </c>
      <c r="E90" s="104">
        <f ca="1">VLOOKUP($A90,[2]CurveFetch!$D$8:$R$1000,4,0)</f>
        <v>0.01</v>
      </c>
      <c r="F90" s="104">
        <f ca="1">VLOOKUP($A90,[2]CurveFetch!$D$8:$R$1000,15,0)</f>
        <v>0</v>
      </c>
      <c r="G90" s="104">
        <f ca="1">VLOOKUP($A90,[2]CurveFetch!$D$8:$R$1000,3,0)</f>
        <v>-0.19</v>
      </c>
      <c r="H90" s="104">
        <f ca="1">VLOOKUP($A90,[2]CurveFetch!$D$8:$R$1000,9,0)</f>
        <v>0</v>
      </c>
      <c r="I90" s="104">
        <f ca="1">VLOOKUP($A90,[2]CurveFetch!$D$8:$R$1000,11,0)</f>
        <v>5.9947193335252003E-2</v>
      </c>
      <c r="J90" s="104">
        <f ca="1">VLOOKUP($A90,[2]CurveFetch!$D$8:$R$1000,8,0)</f>
        <v>0.12</v>
      </c>
      <c r="K90" s="104">
        <f t="shared" ca="1" si="38"/>
        <v>0.22000000000000003</v>
      </c>
      <c r="L90" s="104">
        <f t="shared" ca="1" si="39"/>
        <v>0.34</v>
      </c>
      <c r="M90" s="104">
        <f t="shared" ca="1" si="41"/>
        <v>30.375</v>
      </c>
      <c r="N90" s="101">
        <f t="shared" ca="1" si="42"/>
        <v>39539</v>
      </c>
      <c r="O90" s="144">
        <v>24.314770443731373</v>
      </c>
      <c r="P90" s="145">
        <v>20.260000000000002</v>
      </c>
      <c r="Q90" s="144">
        <v>34.898599953104537</v>
      </c>
      <c r="R90" s="145">
        <v>18.100000000000001</v>
      </c>
      <c r="S90" s="144">
        <v>18.297773057671506</v>
      </c>
      <c r="T90" s="145">
        <v>33.37008039388229</v>
      </c>
    </row>
    <row r="91" spans="1:20" x14ac:dyDescent="0.2">
      <c r="A91" s="101">
        <f t="shared" ca="1" si="40"/>
        <v>39569</v>
      </c>
      <c r="B91" s="104">
        <f ca="1">VLOOKUP($A91,[2]CurveFetch!$D$8:$R$1000,2,0)</f>
        <v>3.665</v>
      </c>
      <c r="C91" s="104">
        <f ca="1">VLOOKUP($A91,[2]CurveFetch!$D$8:$R$1000,7,0)</f>
        <v>0.34</v>
      </c>
      <c r="D91" s="104">
        <f ca="1">VLOOKUP($A91,[2]CurveFetch!$D$8:$R$1000,5,0)</f>
        <v>-0.35499999999999998</v>
      </c>
      <c r="E91" s="104">
        <f ca="1">VLOOKUP($A91,[2]CurveFetch!$D$8:$R$1000,4,0)</f>
        <v>0.01</v>
      </c>
      <c r="F91" s="104">
        <f ca="1">VLOOKUP($A91,[2]CurveFetch!$D$8:$R$1000,15,0)</f>
        <v>0</v>
      </c>
      <c r="G91" s="104">
        <f ca="1">VLOOKUP($A91,[2]CurveFetch!$D$8:$R$1000,3,0)</f>
        <v>-0.19</v>
      </c>
      <c r="H91" s="104">
        <f ca="1">VLOOKUP($A91,[2]CurveFetch!$D$8:$R$1000,9,0)</f>
        <v>0</v>
      </c>
      <c r="I91" s="104">
        <f ca="1">VLOOKUP($A91,[2]CurveFetch!$D$8:$R$1000,11,0)</f>
        <v>5.9965899851524999E-2</v>
      </c>
      <c r="J91" s="104">
        <f ca="1">VLOOKUP($A91,[2]CurveFetch!$D$8:$R$1000,8,0)</f>
        <v>0.12</v>
      </c>
      <c r="K91" s="104">
        <f t="shared" ca="1" si="38"/>
        <v>0.22000000000000003</v>
      </c>
      <c r="L91" s="104">
        <f t="shared" ca="1" si="39"/>
        <v>0.34</v>
      </c>
      <c r="M91" s="104">
        <f t="shared" ca="1" si="41"/>
        <v>30.037499999999998</v>
      </c>
      <c r="N91" s="101">
        <f t="shared" ca="1" si="42"/>
        <v>39569</v>
      </c>
      <c r="O91" s="144">
        <v>34.0429880169619</v>
      </c>
      <c r="P91" s="145">
        <v>18.170000000000002</v>
      </c>
      <c r="Q91" s="144">
        <v>36.886025498801516</v>
      </c>
      <c r="R91" s="145">
        <v>27.09</v>
      </c>
      <c r="S91" s="144">
        <v>30.66311454737005</v>
      </c>
      <c r="T91" s="145">
        <v>22.917717662064845</v>
      </c>
    </row>
    <row r="92" spans="1:20" x14ac:dyDescent="0.2">
      <c r="A92" s="101">
        <f t="shared" ca="1" si="40"/>
        <v>39600</v>
      </c>
      <c r="B92" s="104">
        <f ca="1">VLOOKUP($A92,[2]CurveFetch!$D$8:$R$1000,2,0)</f>
        <v>3.6850000000000001</v>
      </c>
      <c r="C92" s="104">
        <f ca="1">VLOOKUP($A92,[2]CurveFetch!$D$8:$R$1000,7,0)</f>
        <v>0.34</v>
      </c>
      <c r="D92" s="104">
        <f ca="1">VLOOKUP($A92,[2]CurveFetch!$D$8:$R$1000,5,0)</f>
        <v>-0.35499999999999998</v>
      </c>
      <c r="E92" s="104">
        <f ca="1">VLOOKUP($A92,[2]CurveFetch!$D$8:$R$1000,4,0)</f>
        <v>0.01</v>
      </c>
      <c r="F92" s="104">
        <f ca="1">VLOOKUP($A92,[2]CurveFetch!$D$8:$R$1000,15,0)</f>
        <v>0</v>
      </c>
      <c r="G92" s="104">
        <f ca="1">VLOOKUP($A92,[2]CurveFetch!$D$8:$R$1000,3,0)</f>
        <v>-0.19</v>
      </c>
      <c r="H92" s="104">
        <f ca="1">VLOOKUP($A92,[2]CurveFetch!$D$8:$R$1000,9,0)</f>
        <v>0</v>
      </c>
      <c r="I92" s="104">
        <f ca="1">VLOOKUP($A92,[2]CurveFetch!$D$8:$R$1000,11,0)</f>
        <v>5.9985229918463001E-2</v>
      </c>
      <c r="J92" s="104">
        <f ca="1">VLOOKUP($A92,[2]CurveFetch!$D$8:$R$1000,8,0)</f>
        <v>0.12</v>
      </c>
      <c r="K92" s="104">
        <f t="shared" ca="1" si="38"/>
        <v>0.22000000000000003</v>
      </c>
      <c r="L92" s="104">
        <f t="shared" ca="1" si="39"/>
        <v>0.34</v>
      </c>
      <c r="M92" s="104">
        <f t="shared" ca="1" si="41"/>
        <v>30.187500000000004</v>
      </c>
      <c r="N92" s="101">
        <f t="shared" ca="1" si="42"/>
        <v>39600</v>
      </c>
      <c r="O92" s="144">
        <v>31.297981601822514</v>
      </c>
      <c r="P92" s="145">
        <v>18.97</v>
      </c>
      <c r="Q92" s="144">
        <v>29.886025498801512</v>
      </c>
      <c r="R92" s="145">
        <v>24.05</v>
      </c>
      <c r="S92" s="144">
        <v>28.426791944987411</v>
      </c>
      <c r="T92" s="145">
        <v>23.585023292077206</v>
      </c>
    </row>
    <row r="93" spans="1:20" x14ac:dyDescent="0.2">
      <c r="A93" s="101">
        <f t="shared" ca="1" si="40"/>
        <v>39630</v>
      </c>
      <c r="B93" s="104">
        <f ca="1">VLOOKUP($A93,[2]CurveFetch!$D$8:$R$1000,2,0)</f>
        <v>3.7</v>
      </c>
      <c r="C93" s="104">
        <f ca="1">VLOOKUP($A93,[2]CurveFetch!$D$8:$R$1000,7,0)</f>
        <v>0.34</v>
      </c>
      <c r="D93" s="104">
        <f ca="1">VLOOKUP($A93,[2]CurveFetch!$D$8:$R$1000,5,0)</f>
        <v>-0.35499999999999998</v>
      </c>
      <c r="E93" s="104">
        <f ca="1">VLOOKUP($A93,[2]CurveFetch!$D$8:$R$1000,4,0)</f>
        <v>0.01</v>
      </c>
      <c r="F93" s="104">
        <f ca="1">VLOOKUP($A93,[2]CurveFetch!$D$8:$R$1000,15,0)</f>
        <v>0</v>
      </c>
      <c r="G93" s="104">
        <f ca="1">VLOOKUP($A93,[2]CurveFetch!$D$8:$R$1000,3,0)</f>
        <v>-0.19</v>
      </c>
      <c r="H93" s="104">
        <f ca="1">VLOOKUP($A93,[2]CurveFetch!$D$8:$R$1000,9,0)</f>
        <v>0</v>
      </c>
      <c r="I93" s="104">
        <f ca="1">VLOOKUP($A93,[2]CurveFetch!$D$8:$R$1000,11,0)</f>
        <v>6.0003936434971997E-2</v>
      </c>
      <c r="J93" s="104">
        <f ca="1">VLOOKUP($A93,[2]CurveFetch!$D$8:$R$1000,8,0)</f>
        <v>0.12</v>
      </c>
      <c r="K93" s="104">
        <f t="shared" ca="1" si="38"/>
        <v>0.22000000000000003</v>
      </c>
      <c r="L93" s="104">
        <f t="shared" ca="1" si="39"/>
        <v>0.34</v>
      </c>
      <c r="M93" s="104">
        <f t="shared" ca="1" si="41"/>
        <v>30.3</v>
      </c>
      <c r="N93" s="101">
        <f t="shared" ca="1" si="42"/>
        <v>39630</v>
      </c>
      <c r="O93" s="144">
        <v>27.297981601822507</v>
      </c>
      <c r="P93" s="145">
        <v>19.84</v>
      </c>
      <c r="Q93" s="144">
        <v>28.136025498801509</v>
      </c>
      <c r="R93" s="145">
        <v>22.56</v>
      </c>
      <c r="S93" s="144">
        <v>26.529378696266182</v>
      </c>
      <c r="T93" s="145">
        <v>22.08691456399168</v>
      </c>
    </row>
    <row r="94" spans="1:20" x14ac:dyDescent="0.2">
      <c r="A94" s="101">
        <f t="shared" ca="1" si="40"/>
        <v>39661</v>
      </c>
      <c r="B94" s="104">
        <f ca="1">VLOOKUP($A94,[2]CurveFetch!$D$8:$R$1000,2,0)</f>
        <v>3.71</v>
      </c>
      <c r="C94" s="104">
        <f ca="1">VLOOKUP($A94,[2]CurveFetch!$D$8:$R$1000,7,0)</f>
        <v>0.34</v>
      </c>
      <c r="D94" s="104">
        <f ca="1">VLOOKUP($A94,[2]CurveFetch!$D$8:$R$1000,5,0)</f>
        <v>-0.35499999999999998</v>
      </c>
      <c r="E94" s="104">
        <f ca="1">VLOOKUP($A94,[2]CurveFetch!$D$8:$R$1000,4,0)</f>
        <v>0.01</v>
      </c>
      <c r="F94" s="104">
        <f ca="1">VLOOKUP($A94,[2]CurveFetch!$D$8:$R$1000,15,0)</f>
        <v>0</v>
      </c>
      <c r="G94" s="104">
        <f ca="1">VLOOKUP($A94,[2]CurveFetch!$D$8:$R$1000,3,0)</f>
        <v>-0.19</v>
      </c>
      <c r="H94" s="104">
        <f ca="1">VLOOKUP($A94,[2]CurveFetch!$D$8:$R$1000,9,0)</f>
        <v>0</v>
      </c>
      <c r="I94" s="104">
        <f ca="1">VLOOKUP($A94,[2]CurveFetch!$D$8:$R$1000,11,0)</f>
        <v>6.0023266502153998E-2</v>
      </c>
      <c r="J94" s="104">
        <f ca="1">VLOOKUP($A94,[2]CurveFetch!$D$8:$R$1000,8,0)</f>
        <v>0.12</v>
      </c>
      <c r="K94" s="104">
        <f t="shared" ca="1" si="38"/>
        <v>0.22000000000000003</v>
      </c>
      <c r="L94" s="104">
        <f t="shared" ca="1" si="39"/>
        <v>0.34</v>
      </c>
      <c r="M94" s="104">
        <f t="shared" ca="1" si="41"/>
        <v>30.375</v>
      </c>
      <c r="N94" s="101">
        <f t="shared" ca="1" si="42"/>
        <v>39661</v>
      </c>
      <c r="O94" s="144">
        <v>23.944390508792182</v>
      </c>
      <c r="P94" s="145">
        <v>15.09</v>
      </c>
      <c r="Q94" s="144">
        <v>25.705044070771766</v>
      </c>
      <c r="R94" s="145">
        <v>18.989999999999998</v>
      </c>
      <c r="S94" s="144">
        <v>18.104839896299435</v>
      </c>
      <c r="T94" s="145">
        <v>17.064621647873604</v>
      </c>
    </row>
    <row r="95" spans="1:20" x14ac:dyDescent="0.2">
      <c r="A95" s="101">
        <f t="shared" ca="1" si="40"/>
        <v>39692</v>
      </c>
      <c r="B95" s="104">
        <f ca="1">VLOOKUP($A95,[2]CurveFetch!$D$8:$R$1000,2,0)</f>
        <v>3.7269999999999999</v>
      </c>
      <c r="C95" s="104">
        <f ca="1">VLOOKUP($A95,[2]CurveFetch!$D$8:$R$1000,7,0)</f>
        <v>0.34</v>
      </c>
      <c r="D95" s="104">
        <f ca="1">VLOOKUP($A95,[2]CurveFetch!$D$8:$R$1000,5,0)</f>
        <v>-0.35499999999999998</v>
      </c>
      <c r="E95" s="104">
        <f ca="1">VLOOKUP($A95,[2]CurveFetch!$D$8:$R$1000,4,0)</f>
        <v>0.01</v>
      </c>
      <c r="F95" s="104">
        <f ca="1">VLOOKUP($A95,[2]CurveFetch!$D$8:$R$1000,15,0)</f>
        <v>0</v>
      </c>
      <c r="G95" s="104">
        <f ca="1">VLOOKUP($A95,[2]CurveFetch!$D$8:$R$1000,3,0)</f>
        <v>-0.19</v>
      </c>
      <c r="H95" s="104">
        <f ca="1">VLOOKUP($A95,[2]CurveFetch!$D$8:$R$1000,9,0)</f>
        <v>0</v>
      </c>
      <c r="I95" s="104">
        <f ca="1">VLOOKUP($A95,[2]CurveFetch!$D$8:$R$1000,11,0)</f>
        <v>6.0042596569461003E-2</v>
      </c>
      <c r="J95" s="104">
        <f ca="1">VLOOKUP($A95,[2]CurveFetch!$D$8:$R$1000,8,0)</f>
        <v>0.12</v>
      </c>
      <c r="K95" s="104">
        <f t="shared" ca="1" si="38"/>
        <v>0.22000000000000003</v>
      </c>
      <c r="L95" s="104">
        <f t="shared" ca="1" si="39"/>
        <v>0.34</v>
      </c>
      <c r="M95" s="104">
        <f t="shared" ca="1" si="41"/>
        <v>30.502500000000001</v>
      </c>
      <c r="N95" s="101">
        <f t="shared" ca="1" si="42"/>
        <v>39692</v>
      </c>
      <c r="O95" s="144">
        <v>24.444390508792182</v>
      </c>
      <c r="P95" s="145">
        <v>15.03</v>
      </c>
      <c r="Q95" s="144">
        <v>27.205044070771766</v>
      </c>
      <c r="R95" s="145">
        <v>14.12</v>
      </c>
      <c r="S95" s="144">
        <v>19.354839896299435</v>
      </c>
      <c r="T95" s="145">
        <v>16.807229174755324</v>
      </c>
    </row>
    <row r="96" spans="1:20" x14ac:dyDescent="0.2">
      <c r="A96" s="101">
        <f t="shared" ca="1" si="40"/>
        <v>39722</v>
      </c>
      <c r="B96" s="104">
        <f ca="1">VLOOKUP($A96,[2]CurveFetch!$D$8:$R$1000,2,0)</f>
        <v>3.7370000000000001</v>
      </c>
      <c r="C96" s="104">
        <f ca="1">VLOOKUP($A96,[2]CurveFetch!$D$8:$R$1000,7,0)</f>
        <v>0.34</v>
      </c>
      <c r="D96" s="104">
        <f ca="1">VLOOKUP($A96,[2]CurveFetch!$D$8:$R$1000,5,0)</f>
        <v>-0.35499999999999998</v>
      </c>
      <c r="E96" s="104">
        <f ca="1">VLOOKUP($A96,[2]CurveFetch!$D$8:$R$1000,4,0)</f>
        <v>0.01</v>
      </c>
      <c r="F96" s="104">
        <f ca="1">VLOOKUP($A96,[2]CurveFetch!$D$8:$R$1000,15,0)</f>
        <v>0</v>
      </c>
      <c r="G96" s="104">
        <f ca="1">VLOOKUP($A96,[2]CurveFetch!$D$8:$R$1000,3,0)</f>
        <v>-0.19</v>
      </c>
      <c r="H96" s="104">
        <f ca="1">VLOOKUP($A96,[2]CurveFetch!$D$8:$R$1000,9,0)</f>
        <v>0</v>
      </c>
      <c r="I96" s="104">
        <f ca="1">VLOOKUP($A96,[2]CurveFetch!$D$8:$R$1000,11,0)</f>
        <v>6.0061303086326998E-2</v>
      </c>
      <c r="J96" s="104">
        <f ca="1">VLOOKUP($A96,[2]CurveFetch!$D$8:$R$1000,8,0)</f>
        <v>0.12</v>
      </c>
      <c r="K96" s="104">
        <f t="shared" ca="1" si="38"/>
        <v>0.22000000000000003</v>
      </c>
      <c r="L96" s="104">
        <f t="shared" ca="1" si="39"/>
        <v>0.34</v>
      </c>
      <c r="M96" s="104">
        <f t="shared" ca="1" si="41"/>
        <v>30.577500000000001</v>
      </c>
      <c r="N96" s="101">
        <f t="shared" ca="1" si="42"/>
        <v>39722</v>
      </c>
      <c r="O96" s="144">
        <v>55.444390508792182</v>
      </c>
      <c r="P96" s="145">
        <v>15.2</v>
      </c>
      <c r="Q96" s="144">
        <v>35.205044070771763</v>
      </c>
      <c r="R96" s="145">
        <v>17.329999999999998</v>
      </c>
      <c r="S96" s="144">
        <v>57.854839896299438</v>
      </c>
      <c r="T96" s="145">
        <v>9.3937883145402736</v>
      </c>
    </row>
    <row r="97" spans="1:20" x14ac:dyDescent="0.2">
      <c r="A97" s="101">
        <f t="shared" ca="1" si="40"/>
        <v>39753</v>
      </c>
      <c r="B97" s="104">
        <f ca="1">VLOOKUP($A97,[2]CurveFetch!$D$8:$R$1000,2,0)</f>
        <v>3.8820000000000001</v>
      </c>
      <c r="C97" s="104">
        <f ca="1">VLOOKUP($A97,[2]CurveFetch!$D$8:$R$1000,7,0)</f>
        <v>0.3</v>
      </c>
      <c r="D97" s="104">
        <f ca="1">VLOOKUP($A97,[2]CurveFetch!$D$8:$R$1000,5,0)</f>
        <v>-0.28999999999999998</v>
      </c>
      <c r="E97" s="104">
        <f ca="1">VLOOKUP($A97,[2]CurveFetch!$D$8:$R$1000,4,0)</f>
        <v>0.01</v>
      </c>
      <c r="F97" s="104">
        <f ca="1">VLOOKUP($A97,[2]CurveFetch!$D$8:$R$1000,15,0)</f>
        <v>0</v>
      </c>
      <c r="G97" s="104">
        <f ca="1">VLOOKUP($A97,[2]CurveFetch!$D$8:$R$1000,3,0)</f>
        <v>-0.19</v>
      </c>
      <c r="H97" s="104">
        <f ca="1">VLOOKUP($A97,[2]CurveFetch!$D$8:$R$1000,9,0)</f>
        <v>0</v>
      </c>
      <c r="I97" s="104">
        <f ca="1">VLOOKUP($A97,[2]CurveFetch!$D$8:$R$1000,11,0)</f>
        <v>6.0080633153877003E-2</v>
      </c>
      <c r="J97" s="104">
        <f ca="1">VLOOKUP($A97,[2]CurveFetch!$D$8:$R$1000,8,0)</f>
        <v>0</v>
      </c>
      <c r="K97" s="104">
        <f t="shared" ca="1" si="38"/>
        <v>0.3</v>
      </c>
      <c r="L97" s="104">
        <f t="shared" ca="1" si="39"/>
        <v>0.3</v>
      </c>
      <c r="M97" s="104">
        <f t="shared" ca="1" si="41"/>
        <v>31.365000000000002</v>
      </c>
      <c r="N97" s="101">
        <f t="shared" ca="1" si="42"/>
        <v>39753</v>
      </c>
      <c r="O97" s="144">
        <v>47.475678012755132</v>
      </c>
      <c r="P97" s="145">
        <v>15.74</v>
      </c>
      <c r="Q97" s="144">
        <v>52.302478089809021</v>
      </c>
      <c r="R97" s="145">
        <v>18.559999999999999</v>
      </c>
      <c r="S97" s="144">
        <v>48.513571038270562</v>
      </c>
      <c r="T97" s="145">
        <v>11.415692504611897</v>
      </c>
    </row>
    <row r="98" spans="1:20" x14ac:dyDescent="0.2">
      <c r="A98" s="101">
        <f t="shared" ca="1" si="40"/>
        <v>39783</v>
      </c>
      <c r="B98" s="104">
        <f ca="1">VLOOKUP($A98,[2]CurveFetch!$D$8:$R$1000,2,0)</f>
        <v>4.0170000000000003</v>
      </c>
      <c r="C98" s="104">
        <f ca="1">VLOOKUP($A98,[2]CurveFetch!$D$8:$R$1000,7,0)</f>
        <v>0.3</v>
      </c>
      <c r="D98" s="104">
        <f ca="1">VLOOKUP($A98,[2]CurveFetch!$D$8:$R$1000,5,0)</f>
        <v>-0.28999999999999998</v>
      </c>
      <c r="E98" s="104">
        <f ca="1">VLOOKUP($A98,[2]CurveFetch!$D$8:$R$1000,4,0)</f>
        <v>0.01</v>
      </c>
      <c r="F98" s="104">
        <f ca="1">VLOOKUP($A98,[2]CurveFetch!$D$8:$R$1000,15,0)</f>
        <v>0</v>
      </c>
      <c r="G98" s="104">
        <f ca="1">VLOOKUP($A98,[2]CurveFetch!$D$8:$R$1000,3,0)</f>
        <v>-0.19</v>
      </c>
      <c r="H98" s="104">
        <f ca="1">VLOOKUP($A98,[2]CurveFetch!$D$8:$R$1000,9,0)</f>
        <v>0</v>
      </c>
      <c r="I98" s="104">
        <f ca="1">VLOOKUP($A98,[2]CurveFetch!$D$8:$R$1000,11,0)</f>
        <v>6.0099339670980002E-2</v>
      </c>
      <c r="J98" s="104">
        <f ca="1">VLOOKUP($A98,[2]CurveFetch!$D$8:$R$1000,8,0)</f>
        <v>0</v>
      </c>
      <c r="K98" s="104">
        <f t="shared" ca="1" si="38"/>
        <v>0.3</v>
      </c>
      <c r="L98" s="104">
        <f t="shared" ca="1" si="39"/>
        <v>0.3</v>
      </c>
      <c r="M98" s="104">
        <f t="shared" ca="1" si="41"/>
        <v>32.377499999999998</v>
      </c>
      <c r="N98" s="101">
        <f t="shared" ca="1" si="42"/>
        <v>39783</v>
      </c>
      <c r="O98" s="144">
        <v>59.475678012755139</v>
      </c>
      <c r="P98" s="145">
        <v>19.12</v>
      </c>
      <c r="Q98" s="144">
        <v>65.302478089809014</v>
      </c>
      <c r="R98" s="145">
        <v>24.51</v>
      </c>
      <c r="S98" s="144">
        <v>63.51357103827057</v>
      </c>
      <c r="T98" s="145">
        <v>16.028595730418346</v>
      </c>
    </row>
    <row r="99" spans="1:20" x14ac:dyDescent="0.2">
      <c r="A99" s="101">
        <f t="shared" ca="1" si="40"/>
        <v>39814</v>
      </c>
      <c r="B99" s="104">
        <f ca="1">VLOOKUP($A99,[2]CurveFetch!$D$8:$R$1000,2,0)</f>
        <v>4.2050000000000001</v>
      </c>
      <c r="C99" s="104">
        <f ca="1">VLOOKUP($A99,[2]CurveFetch!$D$8:$R$1000,7,0)</f>
        <v>0.3</v>
      </c>
      <c r="D99" s="104">
        <f ca="1">VLOOKUP($A99,[2]CurveFetch!$D$8:$R$1000,5,0)</f>
        <v>-0.28999999999999998</v>
      </c>
      <c r="E99" s="104">
        <f ca="1">VLOOKUP($A99,[2]CurveFetch!$D$8:$R$1000,4,0)</f>
        <v>0.01</v>
      </c>
      <c r="F99" s="104">
        <f ca="1">VLOOKUP($A99,[2]CurveFetch!$D$8:$R$1000,15,0)</f>
        <v>0</v>
      </c>
      <c r="G99" s="104">
        <f ca="1">VLOOKUP($A99,[2]CurveFetch!$D$8:$R$1000,3,0)</f>
        <v>-0.19</v>
      </c>
      <c r="H99" s="104">
        <f ca="1">VLOOKUP($A99,[2]CurveFetch!$D$8:$R$1000,9,0)</f>
        <v>0</v>
      </c>
      <c r="I99" s="104">
        <f ca="1">VLOOKUP($A99,[2]CurveFetch!$D$8:$R$1000,11,0)</f>
        <v>6.0118669738774999E-2</v>
      </c>
      <c r="J99" s="104">
        <f ca="1">VLOOKUP($A99,[2]CurveFetch!$D$8:$R$1000,8,0)</f>
        <v>0</v>
      </c>
      <c r="K99" s="104">
        <f t="shared" ca="1" si="38"/>
        <v>0.3</v>
      </c>
      <c r="L99" s="104">
        <f t="shared" ca="1" si="39"/>
        <v>0.3</v>
      </c>
      <c r="M99" s="104">
        <f t="shared" ca="1" si="41"/>
        <v>33.787500000000001</v>
      </c>
      <c r="N99" s="101">
        <f t="shared" ca="1" si="42"/>
        <v>39814</v>
      </c>
      <c r="O99" s="144">
        <v>41.475678012755132</v>
      </c>
      <c r="P99" s="145">
        <v>16.97</v>
      </c>
      <c r="Q99" s="144">
        <v>53.302478089809021</v>
      </c>
      <c r="R99" s="145">
        <v>21.17</v>
      </c>
      <c r="S99" s="144">
        <v>43.513571038270562</v>
      </c>
      <c r="T99" s="145">
        <v>12.164079601386092</v>
      </c>
    </row>
    <row r="100" spans="1:20" x14ac:dyDescent="0.2">
      <c r="A100" s="101">
        <f t="shared" ca="1" si="40"/>
        <v>39845</v>
      </c>
      <c r="B100" s="104">
        <f ca="1">VLOOKUP($A100,[2]CurveFetch!$D$8:$R$1000,2,0)</f>
        <v>4.09</v>
      </c>
      <c r="C100" s="104">
        <f ca="1">VLOOKUP($A100,[2]CurveFetch!$D$8:$R$1000,7,0)</f>
        <v>0.3</v>
      </c>
      <c r="D100" s="104">
        <f ca="1">VLOOKUP($A100,[2]CurveFetch!$D$8:$R$1000,5,0)</f>
        <v>-0.28999999999999998</v>
      </c>
      <c r="E100" s="104">
        <f ca="1">VLOOKUP($A100,[2]CurveFetch!$D$8:$R$1000,4,0)</f>
        <v>0.01</v>
      </c>
      <c r="F100" s="104">
        <f ca="1">VLOOKUP($A100,[2]CurveFetch!$D$8:$R$1000,15,0)</f>
        <v>0</v>
      </c>
      <c r="G100" s="104">
        <f ca="1">VLOOKUP($A100,[2]CurveFetch!$D$8:$R$1000,3,0)</f>
        <v>-0.19</v>
      </c>
      <c r="H100" s="104">
        <f ca="1">VLOOKUP($A100,[2]CurveFetch!$D$8:$R$1000,9,0)</f>
        <v>0</v>
      </c>
      <c r="I100" s="104">
        <f ca="1">VLOOKUP($A100,[2]CurveFetch!$D$8:$R$1000,11,0)</f>
        <v>6.0137999806694001E-2</v>
      </c>
      <c r="J100" s="104">
        <f ca="1">VLOOKUP($A100,[2]CurveFetch!$D$8:$R$1000,8,0)</f>
        <v>0</v>
      </c>
      <c r="K100" s="104">
        <f t="shared" ca="1" si="38"/>
        <v>0.3</v>
      </c>
      <c r="L100" s="104">
        <f t="shared" ca="1" si="39"/>
        <v>0.3</v>
      </c>
      <c r="M100" s="104">
        <f t="shared" ca="1" si="41"/>
        <v>32.924999999999997</v>
      </c>
      <c r="N100" s="101">
        <f t="shared" ca="1" si="42"/>
        <v>39845</v>
      </c>
      <c r="O100" s="144">
        <v>40.934250206575662</v>
      </c>
      <c r="P100" s="145">
        <v>24.26</v>
      </c>
      <c r="Q100" s="144">
        <v>38.598692221875993</v>
      </c>
      <c r="R100" s="145">
        <v>24.97</v>
      </c>
      <c r="S100" s="144">
        <v>48.694676904930716</v>
      </c>
      <c r="T100" s="145">
        <v>26.544848115715435</v>
      </c>
    </row>
    <row r="101" spans="1:20" x14ac:dyDescent="0.2">
      <c r="A101" s="101">
        <f t="shared" ca="1" si="40"/>
        <v>39873</v>
      </c>
      <c r="B101" s="104">
        <f ca="1">VLOOKUP($A101,[2]CurveFetch!$D$8:$R$1000,2,0)</f>
        <v>3.95</v>
      </c>
      <c r="C101" s="104">
        <f ca="1">VLOOKUP($A101,[2]CurveFetch!$D$8:$R$1000,7,0)</f>
        <v>0.3</v>
      </c>
      <c r="D101" s="104">
        <f ca="1">VLOOKUP($A101,[2]CurveFetch!$D$8:$R$1000,5,0)</f>
        <v>-0.28999999999999998</v>
      </c>
      <c r="E101" s="104">
        <f ca="1">VLOOKUP($A101,[2]CurveFetch!$D$8:$R$1000,4,0)</f>
        <v>0.01</v>
      </c>
      <c r="F101" s="104">
        <f ca="1">VLOOKUP($A101,[2]CurveFetch!$D$8:$R$1000,15,0)</f>
        <v>0</v>
      </c>
      <c r="G101" s="104">
        <f ca="1">VLOOKUP($A101,[2]CurveFetch!$D$8:$R$1000,3,0)</f>
        <v>-0.19</v>
      </c>
      <c r="H101" s="104">
        <f ca="1">VLOOKUP($A101,[2]CurveFetch!$D$8:$R$1000,9,0)</f>
        <v>0</v>
      </c>
      <c r="I101" s="104">
        <f ca="1">VLOOKUP($A101,[2]CurveFetch!$D$8:$R$1000,11,0)</f>
        <v>6.0155459222985999E-2</v>
      </c>
      <c r="J101" s="104">
        <f ca="1">VLOOKUP($A101,[2]CurveFetch!$D$8:$R$1000,8,0)</f>
        <v>0</v>
      </c>
      <c r="K101" s="104">
        <f t="shared" ca="1" si="38"/>
        <v>0.3</v>
      </c>
      <c r="L101" s="104">
        <f t="shared" ca="1" si="39"/>
        <v>0.3</v>
      </c>
      <c r="M101" s="104">
        <f t="shared" ca="1" si="41"/>
        <v>31.875</v>
      </c>
      <c r="N101" s="101">
        <f t="shared" ca="1" si="42"/>
        <v>39873</v>
      </c>
      <c r="O101" s="144">
        <v>25.934250206575658</v>
      </c>
      <c r="P101" s="145">
        <v>19.7</v>
      </c>
      <c r="Q101" s="144">
        <v>37.598692221875993</v>
      </c>
      <c r="R101" s="145">
        <v>20</v>
      </c>
      <c r="S101" s="144">
        <v>22.69467690493072</v>
      </c>
      <c r="T101" s="145">
        <v>32.094579298511135</v>
      </c>
    </row>
    <row r="102" spans="1:20" x14ac:dyDescent="0.2">
      <c r="A102" s="101">
        <f t="shared" ca="1" si="40"/>
        <v>39904</v>
      </c>
      <c r="B102" s="104">
        <f ca="1">VLOOKUP($A102,[2]CurveFetch!$D$8:$R$1000,2,0)</f>
        <v>3.7650000000000001</v>
      </c>
      <c r="C102" s="104">
        <f ca="1">VLOOKUP($A102,[2]CurveFetch!$D$8:$R$1000,7,0)</f>
        <v>0.34</v>
      </c>
      <c r="D102" s="104">
        <f ca="1">VLOOKUP($A102,[2]CurveFetch!$D$8:$R$1000,5,0)</f>
        <v>-0.35499999999999998</v>
      </c>
      <c r="E102" s="104">
        <f ca="1">VLOOKUP($A102,[2]CurveFetch!$D$8:$R$1000,4,0)</f>
        <v>0.01</v>
      </c>
      <c r="F102" s="104">
        <f ca="1">VLOOKUP($A102,[2]CurveFetch!$D$8:$R$1000,15,0)</f>
        <v>0</v>
      </c>
      <c r="G102" s="104">
        <f ca="1">VLOOKUP($A102,[2]CurveFetch!$D$8:$R$1000,3,0)</f>
        <v>-0.19</v>
      </c>
      <c r="H102" s="104">
        <f ca="1">VLOOKUP($A102,[2]CurveFetch!$D$8:$R$1000,9,0)</f>
        <v>0</v>
      </c>
      <c r="I102" s="104">
        <f ca="1">VLOOKUP($A102,[2]CurveFetch!$D$8:$R$1000,11,0)</f>
        <v>6.0174789291141E-2</v>
      </c>
      <c r="J102" s="104">
        <f ca="1">VLOOKUP($A102,[2]CurveFetch!$D$8:$R$1000,8,0)</f>
        <v>0</v>
      </c>
      <c r="K102" s="104">
        <f t="shared" ca="1" si="38"/>
        <v>0.34</v>
      </c>
      <c r="L102" s="104">
        <f t="shared" ca="1" si="39"/>
        <v>0.34</v>
      </c>
      <c r="M102" s="104">
        <f t="shared" ca="1" si="41"/>
        <v>30.787500000000001</v>
      </c>
      <c r="N102" s="101">
        <f t="shared" ca="1" si="42"/>
        <v>39904</v>
      </c>
      <c r="O102" s="144">
        <v>24.434250206575658</v>
      </c>
      <c r="P102" s="145">
        <v>20.41</v>
      </c>
      <c r="Q102" s="144">
        <v>35.098692221875993</v>
      </c>
      <c r="R102" s="145">
        <v>18.25</v>
      </c>
      <c r="S102" s="144">
        <v>18.44467690493072</v>
      </c>
      <c r="T102" s="145">
        <v>33.698073922167062</v>
      </c>
    </row>
    <row r="103" spans="1:20" x14ac:dyDescent="0.2">
      <c r="A103" s="101">
        <f t="shared" ca="1" si="40"/>
        <v>39934</v>
      </c>
      <c r="B103" s="104">
        <f ca="1">VLOOKUP($A103,[2]CurveFetch!$D$8:$R$1000,2,0)</f>
        <v>3.72</v>
      </c>
      <c r="C103" s="104">
        <f ca="1">VLOOKUP($A103,[2]CurveFetch!$D$8:$R$1000,7,0)</f>
        <v>0.34</v>
      </c>
      <c r="D103" s="104">
        <f ca="1">VLOOKUP($A103,[2]CurveFetch!$D$8:$R$1000,5,0)</f>
        <v>-0.35499999999999998</v>
      </c>
      <c r="E103" s="104">
        <f ca="1">VLOOKUP($A103,[2]CurveFetch!$D$8:$R$1000,4,0)</f>
        <v>0.01</v>
      </c>
      <c r="F103" s="104">
        <f ca="1">VLOOKUP($A103,[2]CurveFetch!$D$8:$R$1000,15,0)</f>
        <v>0</v>
      </c>
      <c r="G103" s="104">
        <f ca="1">VLOOKUP($A103,[2]CurveFetch!$D$8:$R$1000,3,0)</f>
        <v>-0.19</v>
      </c>
      <c r="H103" s="104">
        <f ca="1">VLOOKUP($A103,[2]CurveFetch!$D$8:$R$1000,9,0)</f>
        <v>0</v>
      </c>
      <c r="I103" s="104">
        <f ca="1">VLOOKUP($A103,[2]CurveFetch!$D$8:$R$1000,11,0)</f>
        <v>6.0193495808829003E-2</v>
      </c>
      <c r="J103" s="104">
        <f ca="1">VLOOKUP($A103,[2]CurveFetch!$D$8:$R$1000,8,0)</f>
        <v>0</v>
      </c>
      <c r="K103" s="104">
        <f t="shared" ca="1" si="38"/>
        <v>0.34</v>
      </c>
      <c r="L103" s="104">
        <f t="shared" ca="1" si="39"/>
        <v>0.34</v>
      </c>
      <c r="M103" s="104">
        <f t="shared" ca="1" si="41"/>
        <v>30.450000000000003</v>
      </c>
      <c r="N103" s="101">
        <f t="shared" ca="1" si="42"/>
        <v>39934</v>
      </c>
      <c r="O103" s="144">
        <v>34.363508028261506</v>
      </c>
      <c r="P103" s="145">
        <v>18.32</v>
      </c>
      <c r="Q103" s="144">
        <v>37.22346849644606</v>
      </c>
      <c r="R103" s="145">
        <v>27.24</v>
      </c>
      <c r="S103" s="144">
        <v>30.998369876793959</v>
      </c>
      <c r="T103" s="145">
        <v>22.76545433883237</v>
      </c>
    </row>
    <row r="104" spans="1:20" x14ac:dyDescent="0.2">
      <c r="A104" s="101">
        <f t="shared" ca="1" si="40"/>
        <v>39965</v>
      </c>
      <c r="B104" s="104">
        <f ca="1">VLOOKUP($A104,[2]CurveFetch!$D$8:$R$1000,2,0)</f>
        <v>3.74</v>
      </c>
      <c r="C104" s="104">
        <f ca="1">VLOOKUP($A104,[2]CurveFetch!$D$8:$R$1000,7,0)</f>
        <v>0.34</v>
      </c>
      <c r="D104" s="104">
        <f ca="1">VLOOKUP($A104,[2]CurveFetch!$D$8:$R$1000,5,0)</f>
        <v>-0.35499999999999998</v>
      </c>
      <c r="E104" s="104">
        <f ca="1">VLOOKUP($A104,[2]CurveFetch!$D$8:$R$1000,4,0)</f>
        <v>0.01</v>
      </c>
      <c r="F104" s="104">
        <f ca="1">VLOOKUP($A104,[2]CurveFetch!$D$8:$R$1000,15,0)</f>
        <v>0</v>
      </c>
      <c r="G104" s="104">
        <f ca="1">VLOOKUP($A104,[2]CurveFetch!$D$8:$R$1000,3,0)</f>
        <v>-0.19</v>
      </c>
      <c r="H104" s="104">
        <f ca="1">VLOOKUP($A104,[2]CurveFetch!$D$8:$R$1000,9,0)</f>
        <v>0</v>
      </c>
      <c r="I104" s="104">
        <f ca="1">VLOOKUP($A104,[2]CurveFetch!$D$8:$R$1000,11,0)</f>
        <v>6.0212825877229002E-2</v>
      </c>
      <c r="J104" s="104">
        <f ca="1">VLOOKUP($A104,[2]CurveFetch!$D$8:$R$1000,8,0)</f>
        <v>0</v>
      </c>
      <c r="K104" s="104">
        <f t="shared" ca="1" si="38"/>
        <v>0.34</v>
      </c>
      <c r="L104" s="104">
        <f t="shared" ca="1" si="39"/>
        <v>0.34</v>
      </c>
      <c r="M104" s="104">
        <f t="shared" ca="1" si="41"/>
        <v>30.6</v>
      </c>
      <c r="N104" s="101">
        <f t="shared" ca="1" si="42"/>
        <v>39965</v>
      </c>
      <c r="O104" s="144">
        <v>31.618501613122124</v>
      </c>
      <c r="P104" s="145">
        <v>19.12</v>
      </c>
      <c r="Q104" s="144">
        <v>30.22346849644606</v>
      </c>
      <c r="R104" s="145">
        <v>24.2</v>
      </c>
      <c r="S104" s="144">
        <v>28.762047274411319</v>
      </c>
      <c r="T104" s="145">
        <v>23.432759968844731</v>
      </c>
    </row>
    <row r="105" spans="1:20" x14ac:dyDescent="0.2">
      <c r="A105" s="101">
        <f t="shared" ca="1" si="40"/>
        <v>39995</v>
      </c>
      <c r="B105" s="104">
        <f ca="1">VLOOKUP($A105,[2]CurveFetch!$D$8:$R$1000,2,0)</f>
        <v>3.7549999999999999</v>
      </c>
      <c r="C105" s="104">
        <f ca="1">VLOOKUP($A105,[2]CurveFetch!$D$8:$R$1000,7,0)</f>
        <v>0.34</v>
      </c>
      <c r="D105" s="104">
        <f ca="1">VLOOKUP($A105,[2]CurveFetch!$D$8:$R$1000,5,0)</f>
        <v>-0.35499999999999998</v>
      </c>
      <c r="E105" s="104">
        <f ca="1">VLOOKUP($A105,[2]CurveFetch!$D$8:$R$1000,4,0)</f>
        <v>0.01</v>
      </c>
      <c r="F105" s="104">
        <f ca="1">VLOOKUP($A105,[2]CurveFetch!$D$8:$R$1000,15,0)</f>
        <v>0</v>
      </c>
      <c r="G105" s="104">
        <f ca="1">VLOOKUP($A105,[2]CurveFetch!$D$8:$R$1000,3,0)</f>
        <v>-0.19</v>
      </c>
      <c r="H105" s="104">
        <f ca="1">VLOOKUP($A105,[2]CurveFetch!$D$8:$R$1000,9,0)</f>
        <v>0</v>
      </c>
      <c r="I105" s="104">
        <f ca="1">VLOOKUP($A105,[2]CurveFetch!$D$8:$R$1000,11,0)</f>
        <v>6.0231532395152998E-2</v>
      </c>
      <c r="J105" s="104">
        <f ca="1">VLOOKUP($A105,[2]CurveFetch!$D$8:$R$1000,8,0)</f>
        <v>0</v>
      </c>
      <c r="K105" s="104">
        <f t="shared" ca="1" si="38"/>
        <v>0.34</v>
      </c>
      <c r="L105" s="104">
        <f t="shared" ca="1" si="39"/>
        <v>0.34</v>
      </c>
      <c r="M105" s="104">
        <f t="shared" ca="1" si="41"/>
        <v>30.712499999999999</v>
      </c>
      <c r="N105" s="101">
        <f t="shared" ca="1" si="42"/>
        <v>39995</v>
      </c>
      <c r="O105" s="144">
        <v>27.618501613122117</v>
      </c>
      <c r="P105" s="145">
        <v>19.989999999999998</v>
      </c>
      <c r="Q105" s="144">
        <v>28.473468496446056</v>
      </c>
      <c r="R105" s="145">
        <v>22.71</v>
      </c>
      <c r="S105" s="144">
        <v>26.864634025690091</v>
      </c>
      <c r="T105" s="145">
        <v>21.934651240759205</v>
      </c>
    </row>
    <row r="106" spans="1:20" x14ac:dyDescent="0.2">
      <c r="A106" s="101">
        <f t="shared" ca="1" si="40"/>
        <v>40026</v>
      </c>
      <c r="B106" s="104">
        <f ca="1">VLOOKUP($A106,[2]CurveFetch!$D$8:$R$1000,2,0)</f>
        <v>3.7650000000000001</v>
      </c>
      <c r="C106" s="104">
        <f ca="1">VLOOKUP($A106,[2]CurveFetch!$D$8:$R$1000,7,0)</f>
        <v>0.34</v>
      </c>
      <c r="D106" s="104">
        <f ca="1">VLOOKUP($A106,[2]CurveFetch!$D$8:$R$1000,5,0)</f>
        <v>-0.35499999999999998</v>
      </c>
      <c r="E106" s="104">
        <f ca="1">VLOOKUP($A106,[2]CurveFetch!$D$8:$R$1000,4,0)</f>
        <v>0.01</v>
      </c>
      <c r="F106" s="104">
        <f ca="1">VLOOKUP($A106,[2]CurveFetch!$D$8:$R$1000,15,0)</f>
        <v>0</v>
      </c>
      <c r="G106" s="104">
        <f ca="1">VLOOKUP($A106,[2]CurveFetch!$D$8:$R$1000,3,0)</f>
        <v>-0.19</v>
      </c>
      <c r="H106" s="104">
        <f ca="1">VLOOKUP($A106,[2]CurveFetch!$D$8:$R$1000,9,0)</f>
        <v>0</v>
      </c>
      <c r="I106" s="104">
        <f ca="1">VLOOKUP($A106,[2]CurveFetch!$D$8:$R$1000,11,0)</f>
        <v>6.0250862463797003E-2</v>
      </c>
      <c r="J106" s="104">
        <f ca="1">VLOOKUP($A106,[2]CurveFetch!$D$8:$R$1000,8,0)</f>
        <v>0</v>
      </c>
      <c r="K106" s="104">
        <f t="shared" ca="1" si="38"/>
        <v>0.34</v>
      </c>
      <c r="L106" s="104">
        <f t="shared" ca="1" si="39"/>
        <v>0.34</v>
      </c>
      <c r="M106" s="104">
        <f t="shared" ca="1" si="41"/>
        <v>30.787500000000001</v>
      </c>
      <c r="N106" s="101">
        <f t="shared" ca="1" si="42"/>
        <v>40026</v>
      </c>
      <c r="O106" s="144">
        <v>23.984946073442757</v>
      </c>
      <c r="P106" s="145">
        <v>15.24</v>
      </c>
      <c r="Q106" s="144">
        <v>25.744324212200137</v>
      </c>
      <c r="R106" s="145">
        <v>19.14</v>
      </c>
      <c r="S106" s="144">
        <v>18.175830995201455</v>
      </c>
      <c r="T106" s="145">
        <v>16.471458046370163</v>
      </c>
    </row>
    <row r="107" spans="1:20" x14ac:dyDescent="0.2">
      <c r="A107" s="101">
        <f t="shared" ca="1" si="40"/>
        <v>40057</v>
      </c>
      <c r="B107" s="104">
        <f ca="1">VLOOKUP($A107,[2]CurveFetch!$D$8:$R$1000,2,0)</f>
        <v>3.782</v>
      </c>
      <c r="C107" s="104">
        <f ca="1">VLOOKUP($A107,[2]CurveFetch!$D$8:$R$1000,7,0)</f>
        <v>0.34</v>
      </c>
      <c r="D107" s="104">
        <f ca="1">VLOOKUP($A107,[2]CurveFetch!$D$8:$R$1000,5,0)</f>
        <v>-0.35499999999999998</v>
      </c>
      <c r="E107" s="104">
        <f ca="1">VLOOKUP($A107,[2]CurveFetch!$D$8:$R$1000,4,0)</f>
        <v>0.01</v>
      </c>
      <c r="F107" s="104">
        <f ca="1">VLOOKUP($A107,[2]CurveFetch!$D$8:$R$1000,15,0)</f>
        <v>0</v>
      </c>
      <c r="G107" s="104">
        <f ca="1">VLOOKUP($A107,[2]CurveFetch!$D$8:$R$1000,3,0)</f>
        <v>-0.19</v>
      </c>
      <c r="H107" s="104">
        <f ca="1">VLOOKUP($A107,[2]CurveFetch!$D$8:$R$1000,9,0)</f>
        <v>0</v>
      </c>
      <c r="I107" s="104">
        <f ca="1">VLOOKUP($A107,[2]CurveFetch!$D$8:$R$1000,11,0)</f>
        <v>6.0270192532564999E-2</v>
      </c>
      <c r="J107" s="104">
        <f ca="1">VLOOKUP($A107,[2]CurveFetch!$D$8:$R$1000,8,0)</f>
        <v>0</v>
      </c>
      <c r="K107" s="104">
        <f t="shared" ca="1" si="38"/>
        <v>0.34</v>
      </c>
      <c r="L107" s="104">
        <f t="shared" ca="1" si="39"/>
        <v>0.34</v>
      </c>
      <c r="M107" s="104">
        <f t="shared" ca="1" si="41"/>
        <v>30.914999999999999</v>
      </c>
      <c r="N107" s="101">
        <f t="shared" ca="1" si="42"/>
        <v>40057</v>
      </c>
      <c r="O107" s="144">
        <v>24.484946073442757</v>
      </c>
      <c r="P107" s="145">
        <v>15.18</v>
      </c>
      <c r="Q107" s="144">
        <v>27.244324212200137</v>
      </c>
      <c r="R107" s="145">
        <v>14.27</v>
      </c>
      <c r="S107" s="144">
        <v>19.425830995201455</v>
      </c>
      <c r="T107" s="145">
        <v>16.214065573251883</v>
      </c>
    </row>
    <row r="108" spans="1:20" x14ac:dyDescent="0.2">
      <c r="A108" s="101">
        <f t="shared" ca="1" si="40"/>
        <v>40087</v>
      </c>
      <c r="B108" s="104">
        <f ca="1">VLOOKUP($A108,[2]CurveFetch!$D$8:$R$1000,2,0)</f>
        <v>3.7919999999999998</v>
      </c>
      <c r="C108" s="104">
        <f ca="1">VLOOKUP($A108,[2]CurveFetch!$D$8:$R$1000,7,0)</f>
        <v>0.34</v>
      </c>
      <c r="D108" s="104">
        <f ca="1">VLOOKUP($A108,[2]CurveFetch!$D$8:$R$1000,5,0)</f>
        <v>-0.35499999999999998</v>
      </c>
      <c r="E108" s="104">
        <f ca="1">VLOOKUP($A108,[2]CurveFetch!$D$8:$R$1000,4,0)</f>
        <v>0.01</v>
      </c>
      <c r="F108" s="104">
        <f ca="1">VLOOKUP($A108,[2]CurveFetch!$D$8:$R$1000,15,0)</f>
        <v>0</v>
      </c>
      <c r="G108" s="104">
        <f ca="1">VLOOKUP($A108,[2]CurveFetch!$D$8:$R$1000,3,0)</f>
        <v>-0.19</v>
      </c>
      <c r="H108" s="104">
        <f ca="1">VLOOKUP($A108,[2]CurveFetch!$D$8:$R$1000,9,0)</f>
        <v>0</v>
      </c>
      <c r="I108" s="104">
        <f ca="1">VLOOKUP($A108,[2]CurveFetch!$D$8:$R$1000,11,0)</f>
        <v>6.0288899050846001E-2</v>
      </c>
      <c r="J108" s="104">
        <f ca="1">VLOOKUP($A108,[2]CurveFetch!$D$8:$R$1000,8,0)</f>
        <v>0</v>
      </c>
      <c r="K108" s="104">
        <f t="shared" ca="1" si="38"/>
        <v>0.34</v>
      </c>
      <c r="L108" s="104">
        <f t="shared" ca="1" si="39"/>
        <v>0.34</v>
      </c>
      <c r="M108" s="104">
        <f t="shared" ca="1" si="41"/>
        <v>30.99</v>
      </c>
      <c r="N108" s="101">
        <f t="shared" ca="1" si="42"/>
        <v>40087</v>
      </c>
      <c r="O108" s="144">
        <v>55.484946073442757</v>
      </c>
      <c r="P108" s="145">
        <v>15.35</v>
      </c>
      <c r="Q108" s="144">
        <v>35.244324212200134</v>
      </c>
      <c r="R108" s="145">
        <v>17.48</v>
      </c>
      <c r="S108" s="144">
        <v>57.925830995201459</v>
      </c>
      <c r="T108" s="145">
        <v>8.8006247130368322</v>
      </c>
    </row>
    <row r="109" spans="1:20" x14ac:dyDescent="0.2">
      <c r="A109" s="101">
        <f t="shared" ca="1" si="40"/>
        <v>40118</v>
      </c>
      <c r="B109" s="104">
        <f ca="1">VLOOKUP($A109,[2]CurveFetch!$D$8:$R$1000,2,0)</f>
        <v>3.9369999999999998</v>
      </c>
      <c r="C109" s="104">
        <f ca="1">VLOOKUP($A109,[2]CurveFetch!$D$8:$R$1000,7,0)</f>
        <v>0.3</v>
      </c>
      <c r="D109" s="104">
        <f ca="1">VLOOKUP($A109,[2]CurveFetch!$D$8:$R$1000,5,0)</f>
        <v>-0.28999999999999998</v>
      </c>
      <c r="E109" s="104">
        <f ca="1">VLOOKUP($A109,[2]CurveFetch!$D$8:$R$1000,4,0)</f>
        <v>0.01</v>
      </c>
      <c r="F109" s="104">
        <f ca="1">VLOOKUP($A109,[2]CurveFetch!$D$8:$R$1000,15,0)</f>
        <v>0</v>
      </c>
      <c r="G109" s="104">
        <f ca="1">VLOOKUP($A109,[2]CurveFetch!$D$8:$R$1000,3,0)</f>
        <v>-0.19</v>
      </c>
      <c r="H109" s="104">
        <f ca="1">VLOOKUP($A109,[2]CurveFetch!$D$8:$R$1000,9,0)</f>
        <v>0</v>
      </c>
      <c r="I109" s="104">
        <f ca="1">VLOOKUP($A109,[2]CurveFetch!$D$8:$R$1000,11,0)</f>
        <v>6.0308229119858003E-2</v>
      </c>
      <c r="J109" s="104">
        <f ca="1">VLOOKUP($A109,[2]CurveFetch!$D$8:$R$1000,8,0)</f>
        <v>0</v>
      </c>
      <c r="K109" s="104">
        <f t="shared" ca="1" si="38"/>
        <v>0.3</v>
      </c>
      <c r="L109" s="104">
        <f t="shared" ca="1" si="39"/>
        <v>0.3</v>
      </c>
      <c r="M109" s="104">
        <f t="shared" ca="1" si="41"/>
        <v>31.7775</v>
      </c>
      <c r="N109" s="101">
        <f t="shared" ca="1" si="42"/>
        <v>40118</v>
      </c>
      <c r="O109" s="144">
        <v>45.904167570972611</v>
      </c>
      <c r="P109" s="145">
        <v>15.89</v>
      </c>
      <c r="Q109" s="144">
        <v>50.514782428556721</v>
      </c>
      <c r="R109" s="145">
        <v>18.71</v>
      </c>
      <c r="S109" s="144">
        <v>46.87364983460828</v>
      </c>
      <c r="T109" s="145">
        <v>11.942818872722789</v>
      </c>
    </row>
    <row r="110" spans="1:20" x14ac:dyDescent="0.2">
      <c r="A110" s="101">
        <f t="shared" ca="1" si="40"/>
        <v>40148</v>
      </c>
      <c r="B110" s="104">
        <f ca="1">VLOOKUP($A110,[2]CurveFetch!$D$8:$R$1000,2,0)</f>
        <v>4.0720000000000001</v>
      </c>
      <c r="C110" s="104">
        <f ca="1">VLOOKUP($A110,[2]CurveFetch!$D$8:$R$1000,7,0)</f>
        <v>0.3</v>
      </c>
      <c r="D110" s="104">
        <f ca="1">VLOOKUP($A110,[2]CurveFetch!$D$8:$R$1000,5,0)</f>
        <v>-0.28999999999999998</v>
      </c>
      <c r="E110" s="104">
        <f ca="1">VLOOKUP($A110,[2]CurveFetch!$D$8:$R$1000,4,0)</f>
        <v>0.01</v>
      </c>
      <c r="F110" s="104">
        <f ca="1">VLOOKUP($A110,[2]CurveFetch!$D$8:$R$1000,15,0)</f>
        <v>0</v>
      </c>
      <c r="G110" s="104">
        <f ca="1">VLOOKUP($A110,[2]CurveFetch!$D$8:$R$1000,3,0)</f>
        <v>-0.19</v>
      </c>
      <c r="H110" s="104">
        <f ca="1">VLOOKUP($A110,[2]CurveFetch!$D$8:$R$1000,9,0)</f>
        <v>0</v>
      </c>
      <c r="I110" s="104">
        <f ca="1">VLOOKUP($A110,[2]CurveFetch!$D$8:$R$1000,11,0)</f>
        <v>6.0326935638374997E-2</v>
      </c>
      <c r="J110" s="104">
        <f ca="1">VLOOKUP($A110,[2]CurveFetch!$D$8:$R$1000,8,0)</f>
        <v>0</v>
      </c>
      <c r="K110" s="104">
        <f t="shared" ca="1" si="38"/>
        <v>0.3</v>
      </c>
      <c r="L110" s="104">
        <f t="shared" ca="1" si="39"/>
        <v>0.3</v>
      </c>
      <c r="M110" s="104">
        <f t="shared" ca="1" si="41"/>
        <v>32.79</v>
      </c>
      <c r="N110" s="101">
        <f t="shared" ca="1" si="42"/>
        <v>40148</v>
      </c>
      <c r="O110" s="144">
        <v>57.904167570972618</v>
      </c>
      <c r="P110" s="145">
        <v>19.27</v>
      </c>
      <c r="Q110" s="144">
        <v>63.514782428556714</v>
      </c>
      <c r="R110" s="145">
        <v>24.66</v>
      </c>
      <c r="S110" s="144">
        <v>61.873649834608287</v>
      </c>
      <c r="T110" s="145">
        <v>16.555722098529237</v>
      </c>
    </row>
    <row r="111" spans="1:20" x14ac:dyDescent="0.2">
      <c r="A111" s="101">
        <f t="shared" ca="1" si="40"/>
        <v>40179</v>
      </c>
      <c r="B111" s="104">
        <f ca="1">VLOOKUP($A111,[2]CurveFetch!$D$8:$R$1000,2,0)</f>
        <v>4.2750000000000004</v>
      </c>
      <c r="C111" s="104">
        <f ca="1">VLOOKUP($A111,[2]CurveFetch!$D$8:$R$1000,7,0)</f>
        <v>0.3</v>
      </c>
      <c r="D111" s="104">
        <f ca="1">VLOOKUP($A111,[2]CurveFetch!$D$8:$R$1000,5,0)</f>
        <v>-0.28999999999999998</v>
      </c>
      <c r="E111" s="104">
        <f ca="1">VLOOKUP($A111,[2]CurveFetch!$D$8:$R$1000,4,0)</f>
        <v>0.01</v>
      </c>
      <c r="F111" s="104">
        <f ca="1">VLOOKUP($A111,[2]CurveFetch!$D$8:$R$1000,15,0)</f>
        <v>0</v>
      </c>
      <c r="G111" s="104">
        <f ca="1">VLOOKUP($A111,[2]CurveFetch!$D$8:$R$1000,3,0)</f>
        <v>-0.19</v>
      </c>
      <c r="H111" s="104">
        <f ca="1">VLOOKUP($A111,[2]CurveFetch!$D$8:$R$1000,9,0)</f>
        <v>0</v>
      </c>
      <c r="I111" s="104">
        <f ca="1">VLOOKUP($A111,[2]CurveFetch!$D$8:$R$1000,11,0)</f>
        <v>6.0346265707630999E-2</v>
      </c>
      <c r="J111" s="104">
        <f ca="1">VLOOKUP($A111,[2]CurveFetch!$D$8:$R$1000,8,0)</f>
        <v>0</v>
      </c>
      <c r="K111" s="104">
        <f t="shared" ca="1" si="38"/>
        <v>0.3</v>
      </c>
      <c r="L111" s="104">
        <f t="shared" ca="1" si="39"/>
        <v>0.3</v>
      </c>
      <c r="M111" s="104">
        <f t="shared" ca="1" si="41"/>
        <v>34.3125</v>
      </c>
      <c r="N111" s="101">
        <f t="shared" ca="1" si="42"/>
        <v>40179</v>
      </c>
      <c r="O111" s="144">
        <v>39.904167570972611</v>
      </c>
      <c r="P111" s="145">
        <v>17.12</v>
      </c>
      <c r="Q111" s="144">
        <v>51.514782428556721</v>
      </c>
      <c r="R111" s="145">
        <v>21.32</v>
      </c>
      <c r="S111" s="144">
        <v>41.87364983460828</v>
      </c>
      <c r="T111" s="145">
        <v>12.691205969496984</v>
      </c>
    </row>
    <row r="112" spans="1:20" x14ac:dyDescent="0.2">
      <c r="A112" s="101">
        <f t="shared" ca="1" si="40"/>
        <v>40210</v>
      </c>
      <c r="B112" s="104">
        <f ca="1">VLOOKUP($A112,[2]CurveFetch!$D$8:$R$1000,2,0)</f>
        <v>4.16</v>
      </c>
      <c r="C112" s="104">
        <f ca="1">VLOOKUP($A112,[2]CurveFetch!$D$8:$R$1000,7,0)</f>
        <v>0.3</v>
      </c>
      <c r="D112" s="104">
        <f ca="1">VLOOKUP($A112,[2]CurveFetch!$D$8:$R$1000,5,0)</f>
        <v>-0.28999999999999998</v>
      </c>
      <c r="E112" s="104">
        <f ca="1">VLOOKUP($A112,[2]CurveFetch!$D$8:$R$1000,4,0)</f>
        <v>0.01</v>
      </c>
      <c r="F112" s="104">
        <f ca="1">VLOOKUP($A112,[2]CurveFetch!$D$8:$R$1000,15,0)</f>
        <v>0</v>
      </c>
      <c r="G112" s="104">
        <f ca="1">VLOOKUP($A112,[2]CurveFetch!$D$8:$R$1000,3,0)</f>
        <v>-0.19</v>
      </c>
      <c r="H112" s="104">
        <f ca="1">VLOOKUP($A112,[2]CurveFetch!$D$8:$R$1000,9,0)</f>
        <v>0</v>
      </c>
      <c r="I112" s="104">
        <f ca="1">VLOOKUP($A112,[2]CurveFetch!$D$8:$R$1000,11,0)</f>
        <v>6.0365595777011997E-2</v>
      </c>
      <c r="J112" s="104">
        <f ca="1">VLOOKUP($A112,[2]CurveFetch!$D$8:$R$1000,8,0)</f>
        <v>0</v>
      </c>
      <c r="K112" s="104">
        <f t="shared" ca="1" si="38"/>
        <v>0.3</v>
      </c>
      <c r="L112" s="104">
        <f t="shared" ca="1" si="39"/>
        <v>0.3</v>
      </c>
      <c r="M112" s="104">
        <f t="shared" ca="1" si="41"/>
        <v>33.450000000000003</v>
      </c>
      <c r="N112" s="101">
        <f t="shared" ca="1" si="42"/>
        <v>40210</v>
      </c>
      <c r="O112" s="144">
        <v>41.170905210786906</v>
      </c>
      <c r="P112" s="145">
        <v>24.41</v>
      </c>
      <c r="Q112" s="144">
        <v>38.906299816897729</v>
      </c>
      <c r="R112" s="145">
        <v>25.12</v>
      </c>
      <c r="S112" s="144">
        <v>48.954941740002958</v>
      </c>
      <c r="T112" s="145">
        <v>26.899081126262995</v>
      </c>
    </row>
    <row r="113" spans="1:20" x14ac:dyDescent="0.2">
      <c r="A113" s="101">
        <f t="shared" ca="1" si="40"/>
        <v>40238</v>
      </c>
      <c r="B113" s="104">
        <f ca="1">VLOOKUP($A113,[2]CurveFetch!$D$8:$R$1000,2,0)</f>
        <v>4.0199999999999996</v>
      </c>
      <c r="C113" s="104">
        <f ca="1">VLOOKUP($A113,[2]CurveFetch!$D$8:$R$1000,7,0)</f>
        <v>0.3</v>
      </c>
      <c r="D113" s="104">
        <f ca="1">VLOOKUP($A113,[2]CurveFetch!$D$8:$R$1000,5,0)</f>
        <v>-0.28999999999999998</v>
      </c>
      <c r="E113" s="104">
        <f ca="1">VLOOKUP($A113,[2]CurveFetch!$D$8:$R$1000,4,0)</f>
        <v>0.01</v>
      </c>
      <c r="F113" s="104">
        <f ca="1">VLOOKUP($A113,[2]CurveFetch!$D$8:$R$1000,15,0)</f>
        <v>0</v>
      </c>
      <c r="G113" s="104">
        <f ca="1">VLOOKUP($A113,[2]CurveFetch!$D$8:$R$1000,3,0)</f>
        <v>-0.19</v>
      </c>
      <c r="H113" s="104">
        <f ca="1">VLOOKUP($A113,[2]CurveFetch!$D$8:$R$1000,9,0)</f>
        <v>0</v>
      </c>
      <c r="I113" s="104">
        <f ca="1">VLOOKUP($A113,[2]CurveFetch!$D$8:$R$1000,11,0)</f>
        <v>6.0383055194624002E-2</v>
      </c>
      <c r="J113" s="104">
        <f ca="1">VLOOKUP($A113,[2]CurveFetch!$D$8:$R$1000,8,0)</f>
        <v>0</v>
      </c>
      <c r="K113" s="104">
        <f t="shared" ca="1" si="38"/>
        <v>0.3</v>
      </c>
      <c r="L113" s="104">
        <f t="shared" ca="1" si="39"/>
        <v>0.3</v>
      </c>
      <c r="M113" s="104">
        <f t="shared" ca="1" si="41"/>
        <v>32.4</v>
      </c>
      <c r="N113" s="101">
        <f t="shared" ca="1" si="42"/>
        <v>40238</v>
      </c>
      <c r="O113" s="144">
        <v>26.170905210786902</v>
      </c>
      <c r="P113" s="145">
        <v>19.850000000000001</v>
      </c>
      <c r="Q113" s="144">
        <v>37.906299816897729</v>
      </c>
      <c r="R113" s="145">
        <v>20.149999999999999</v>
      </c>
      <c r="S113" s="144">
        <v>22.954941740002962</v>
      </c>
      <c r="T113" s="145">
        <v>32.448812309058695</v>
      </c>
    </row>
    <row r="114" spans="1:20" x14ac:dyDescent="0.2">
      <c r="A114" s="101">
        <f t="shared" ca="1" si="40"/>
        <v>40269</v>
      </c>
      <c r="B114" s="104">
        <f ca="1">VLOOKUP($A114,[2]CurveFetch!$D$8:$R$1000,2,0)</f>
        <v>3.835</v>
      </c>
      <c r="C114" s="104">
        <f ca="1">VLOOKUP($A114,[2]CurveFetch!$D$8:$R$1000,7,0)</f>
        <v>0.34</v>
      </c>
      <c r="D114" s="104">
        <f ca="1">VLOOKUP($A114,[2]CurveFetch!$D$8:$R$1000,5,0)</f>
        <v>-0.35499999999999998</v>
      </c>
      <c r="E114" s="104">
        <f ca="1">VLOOKUP($A114,[2]CurveFetch!$D$8:$R$1000,4,0)</f>
        <v>0.01</v>
      </c>
      <c r="F114" s="104">
        <f ca="1">VLOOKUP($A114,[2]CurveFetch!$D$8:$R$1000,15,0)</f>
        <v>0</v>
      </c>
      <c r="G114" s="104">
        <f ca="1">VLOOKUP($A114,[2]CurveFetch!$D$8:$R$1000,3,0)</f>
        <v>-0.19</v>
      </c>
      <c r="H114" s="104">
        <f ca="1">VLOOKUP($A114,[2]CurveFetch!$D$8:$R$1000,9,0)</f>
        <v>0</v>
      </c>
      <c r="I114" s="104">
        <f ca="1">VLOOKUP($A114,[2]CurveFetch!$D$8:$R$1000,11,0)</f>
        <v>6.0402385264241E-2</v>
      </c>
      <c r="J114" s="104">
        <f ca="1">VLOOKUP($A114,[2]CurveFetch!$D$8:$R$1000,8,0)</f>
        <v>0</v>
      </c>
      <c r="K114" s="104">
        <f t="shared" ca="1" si="38"/>
        <v>0.34</v>
      </c>
      <c r="L114" s="104">
        <f t="shared" ca="1" si="39"/>
        <v>0.34</v>
      </c>
      <c r="M114" s="104">
        <f t="shared" ca="1" si="41"/>
        <v>31.3125</v>
      </c>
      <c r="N114" s="101">
        <f t="shared" ca="1" si="42"/>
        <v>40269</v>
      </c>
      <c r="O114" s="144">
        <v>24.670905210786902</v>
      </c>
      <c r="P114" s="145">
        <v>20.56</v>
      </c>
      <c r="Q114" s="144">
        <v>35.406299816897729</v>
      </c>
      <c r="R114" s="145">
        <v>18.399999999999999</v>
      </c>
      <c r="S114" s="144">
        <v>18.704941740002962</v>
      </c>
      <c r="T114" s="145">
        <v>34.052306932714622</v>
      </c>
    </row>
    <row r="115" spans="1:20" x14ac:dyDescent="0.2">
      <c r="A115" s="101">
        <f t="shared" ca="1" si="40"/>
        <v>40299</v>
      </c>
      <c r="B115" s="104">
        <f ca="1">VLOOKUP($A115,[2]CurveFetch!$D$8:$R$1000,2,0)</f>
        <v>3.79</v>
      </c>
      <c r="C115" s="104">
        <f ca="1">VLOOKUP($A115,[2]CurveFetch!$D$8:$R$1000,7,0)</f>
        <v>0.34</v>
      </c>
      <c r="D115" s="104">
        <f ca="1">VLOOKUP($A115,[2]CurveFetch!$D$8:$R$1000,5,0)</f>
        <v>-0.35499999999999998</v>
      </c>
      <c r="E115" s="104">
        <f ca="1">VLOOKUP($A115,[2]CurveFetch!$D$8:$R$1000,4,0)</f>
        <v>0.01</v>
      </c>
      <c r="F115" s="104">
        <f ca="1">VLOOKUP($A115,[2]CurveFetch!$D$8:$R$1000,15,0)</f>
        <v>0</v>
      </c>
      <c r="G115" s="104">
        <f ca="1">VLOOKUP($A115,[2]CurveFetch!$D$8:$R$1000,3,0)</f>
        <v>-0.19</v>
      </c>
      <c r="H115" s="104">
        <f ca="1">VLOOKUP($A115,[2]CurveFetch!$D$8:$R$1000,9,0)</f>
        <v>0</v>
      </c>
      <c r="I115" s="104">
        <f ca="1">VLOOKUP($A115,[2]CurveFetch!$D$8:$R$1000,11,0)</f>
        <v>6.0421091783342998E-2</v>
      </c>
      <c r="J115" s="104">
        <f ca="1">VLOOKUP($A115,[2]CurveFetch!$D$8:$R$1000,8,0)</f>
        <v>0</v>
      </c>
      <c r="K115" s="104">
        <f t="shared" ca="1" si="38"/>
        <v>0.34</v>
      </c>
      <c r="L115" s="104">
        <f t="shared" ca="1" si="39"/>
        <v>0.34</v>
      </c>
      <c r="M115" s="104">
        <f t="shared" ca="1" si="41"/>
        <v>30.974999999999998</v>
      </c>
      <c r="N115" s="101">
        <f t="shared" ca="1" si="42"/>
        <v>40299</v>
      </c>
      <c r="O115" s="144">
        <v>34.715309581382058</v>
      </c>
      <c r="P115" s="145">
        <v>18.47</v>
      </c>
      <c r="Q115" s="144">
        <v>37.591158661152278</v>
      </c>
      <c r="R115" s="145">
        <v>27.39</v>
      </c>
      <c r="S115" s="144">
        <v>31.363162533872682</v>
      </c>
      <c r="T115" s="145">
        <v>22.601009949741307</v>
      </c>
    </row>
    <row r="116" spans="1:20" x14ac:dyDescent="0.2">
      <c r="A116" s="101">
        <f t="shared" ca="1" si="40"/>
        <v>40330</v>
      </c>
      <c r="B116" s="104">
        <f ca="1">VLOOKUP($A116,[2]CurveFetch!$D$8:$R$1000,2,0)</f>
        <v>3.81</v>
      </c>
      <c r="C116" s="104">
        <f ca="1">VLOOKUP($A116,[2]CurveFetch!$D$8:$R$1000,7,0)</f>
        <v>0.34</v>
      </c>
      <c r="D116" s="104">
        <f ca="1">VLOOKUP($A116,[2]CurveFetch!$D$8:$R$1000,5,0)</f>
        <v>-0.35499999999999998</v>
      </c>
      <c r="E116" s="104">
        <f ca="1">VLOOKUP($A116,[2]CurveFetch!$D$8:$R$1000,4,0)</f>
        <v>0.01</v>
      </c>
      <c r="F116" s="104">
        <f ca="1">VLOOKUP($A116,[2]CurveFetch!$D$8:$R$1000,15,0)</f>
        <v>0</v>
      </c>
      <c r="G116" s="104">
        <f ca="1">VLOOKUP($A116,[2]CurveFetch!$D$8:$R$1000,3,0)</f>
        <v>-0.19</v>
      </c>
      <c r="H116" s="104">
        <f ca="1">VLOOKUP($A116,[2]CurveFetch!$D$8:$R$1000,9,0)</f>
        <v>0</v>
      </c>
      <c r="I116" s="104">
        <f ca="1">VLOOKUP($A116,[2]CurveFetch!$D$8:$R$1000,11,0)</f>
        <v>6.0440421853204002E-2</v>
      </c>
      <c r="J116" s="104">
        <f ca="1">VLOOKUP($A116,[2]CurveFetch!$D$8:$R$1000,8,0)</f>
        <v>0</v>
      </c>
      <c r="K116" s="104">
        <f t="shared" ca="1" si="38"/>
        <v>0.34</v>
      </c>
      <c r="L116" s="104">
        <f t="shared" ca="1" si="39"/>
        <v>0.34</v>
      </c>
      <c r="M116" s="104">
        <f t="shared" ca="1" si="41"/>
        <v>31.125000000000004</v>
      </c>
      <c r="N116" s="101">
        <f t="shared" ca="1" si="42"/>
        <v>40330</v>
      </c>
      <c r="O116" s="144">
        <v>31.97030316624268</v>
      </c>
      <c r="P116" s="145">
        <v>19.27</v>
      </c>
      <c r="Q116" s="144">
        <v>30.591158661152278</v>
      </c>
      <c r="R116" s="145">
        <v>24.35</v>
      </c>
      <c r="S116" s="144">
        <v>29.126839931490043</v>
      </c>
      <c r="T116" s="145">
        <v>23.268315579753668</v>
      </c>
    </row>
    <row r="117" spans="1:20" x14ac:dyDescent="0.2">
      <c r="A117" s="101">
        <f t="shared" ca="1" si="40"/>
        <v>40360</v>
      </c>
      <c r="B117" s="104">
        <f ca="1">VLOOKUP($A117,[2]CurveFetch!$D$8:$R$1000,2,0)</f>
        <v>3.8250000000000002</v>
      </c>
      <c r="C117" s="104">
        <f ca="1">VLOOKUP($A117,[2]CurveFetch!$D$8:$R$1000,7,0)</f>
        <v>0.34</v>
      </c>
      <c r="D117" s="104">
        <f ca="1">VLOOKUP($A117,[2]CurveFetch!$D$8:$R$1000,5,0)</f>
        <v>-0.35499999999999998</v>
      </c>
      <c r="E117" s="104">
        <f ca="1">VLOOKUP($A117,[2]CurveFetch!$D$8:$R$1000,4,0)</f>
        <v>0.01</v>
      </c>
      <c r="F117" s="104">
        <f ca="1">VLOOKUP($A117,[2]CurveFetch!$D$8:$R$1000,15,0)</f>
        <v>0</v>
      </c>
      <c r="G117" s="104">
        <f ca="1">VLOOKUP($A117,[2]CurveFetch!$D$8:$R$1000,3,0)</f>
        <v>-0.19</v>
      </c>
      <c r="H117" s="104">
        <f ca="1">VLOOKUP($A117,[2]CurveFetch!$D$8:$R$1000,9,0)</f>
        <v>0</v>
      </c>
      <c r="I117" s="104">
        <f ca="1">VLOOKUP($A117,[2]CurveFetch!$D$8:$R$1000,11,0)</f>
        <v>6.0459128372542997E-2</v>
      </c>
      <c r="J117" s="104">
        <f ca="1">VLOOKUP($A117,[2]CurveFetch!$D$8:$R$1000,8,0)</f>
        <v>0</v>
      </c>
      <c r="K117" s="104">
        <f t="shared" ca="1" si="38"/>
        <v>0.34</v>
      </c>
      <c r="L117" s="104">
        <f t="shared" ca="1" si="39"/>
        <v>0.34</v>
      </c>
      <c r="M117" s="104">
        <f t="shared" ca="1" si="41"/>
        <v>31.237500000000001</v>
      </c>
      <c r="N117" s="101">
        <f t="shared" ca="1" si="42"/>
        <v>40360</v>
      </c>
      <c r="O117" s="144">
        <v>27.970303166242672</v>
      </c>
      <c r="P117" s="145">
        <v>20.14</v>
      </c>
      <c r="Q117" s="144">
        <v>28.841158661152274</v>
      </c>
      <c r="R117" s="145">
        <v>22.86</v>
      </c>
      <c r="S117" s="144">
        <v>27.229426682768814</v>
      </c>
      <c r="T117" s="145">
        <v>21.770206851668142</v>
      </c>
    </row>
    <row r="118" spans="1:20" x14ac:dyDescent="0.2">
      <c r="A118" s="101">
        <f t="shared" ca="1" si="40"/>
        <v>40391</v>
      </c>
      <c r="B118" s="104">
        <f ca="1">VLOOKUP($A118,[2]CurveFetch!$D$8:$R$1000,2,0)</f>
        <v>3.835</v>
      </c>
      <c r="C118" s="104">
        <f ca="1">VLOOKUP($A118,[2]CurveFetch!$D$8:$R$1000,7,0)</f>
        <v>0.34</v>
      </c>
      <c r="D118" s="104">
        <f ca="1">VLOOKUP($A118,[2]CurveFetch!$D$8:$R$1000,5,0)</f>
        <v>-0.35499999999999998</v>
      </c>
      <c r="E118" s="104">
        <f ca="1">VLOOKUP($A118,[2]CurveFetch!$D$8:$R$1000,4,0)</f>
        <v>0.01</v>
      </c>
      <c r="F118" s="104">
        <f ca="1">VLOOKUP($A118,[2]CurveFetch!$D$8:$R$1000,15,0)</f>
        <v>0</v>
      </c>
      <c r="G118" s="104">
        <f ca="1">VLOOKUP($A118,[2]CurveFetch!$D$8:$R$1000,3,0)</f>
        <v>-0.19</v>
      </c>
      <c r="H118" s="104">
        <f ca="1">VLOOKUP($A118,[2]CurveFetch!$D$8:$R$1000,9,0)</f>
        <v>0</v>
      </c>
      <c r="I118" s="104">
        <f ca="1">VLOOKUP($A118,[2]CurveFetch!$D$8:$R$1000,11,0)</f>
        <v>6.0478458442648E-2</v>
      </c>
      <c r="J118" s="104">
        <f ca="1">VLOOKUP($A118,[2]CurveFetch!$D$8:$R$1000,8,0)</f>
        <v>0</v>
      </c>
      <c r="K118" s="104">
        <f t="shared" ca="1" si="38"/>
        <v>0.34</v>
      </c>
      <c r="L118" s="104">
        <f t="shared" ca="1" si="39"/>
        <v>0.34</v>
      </c>
      <c r="M118" s="104">
        <f t="shared" ca="1" si="41"/>
        <v>31.3125</v>
      </c>
      <c r="N118" s="101">
        <f t="shared" ca="1" si="42"/>
        <v>40391</v>
      </c>
      <c r="O118" s="144">
        <v>24.09154683353082</v>
      </c>
      <c r="P118" s="145">
        <v>15.39</v>
      </c>
      <c r="Q118" s="144">
        <v>25.850217540457312</v>
      </c>
      <c r="R118" s="145">
        <v>19.29</v>
      </c>
      <c r="S118" s="144">
        <v>18.30937451876132</v>
      </c>
      <c r="T118" s="145">
        <v>15.83084135674644</v>
      </c>
    </row>
    <row r="119" spans="1:20" x14ac:dyDescent="0.2">
      <c r="A119" s="101">
        <f t="shared" ca="1" si="40"/>
        <v>40422</v>
      </c>
      <c r="B119" s="104">
        <f ca="1">VLOOKUP($A119,[2]CurveFetch!$D$8:$R$1000,2,0)</f>
        <v>3.8519999999999999</v>
      </c>
      <c r="C119" s="104">
        <f ca="1">VLOOKUP($A119,[2]CurveFetch!$D$8:$R$1000,7,0)</f>
        <v>0.34</v>
      </c>
      <c r="D119" s="104">
        <f ca="1">VLOOKUP($A119,[2]CurveFetch!$D$8:$R$1000,5,0)</f>
        <v>-0.35499999999999998</v>
      </c>
      <c r="E119" s="104">
        <f ca="1">VLOOKUP($A119,[2]CurveFetch!$D$8:$R$1000,4,0)</f>
        <v>0.01</v>
      </c>
      <c r="F119" s="104">
        <f ca="1">VLOOKUP($A119,[2]CurveFetch!$D$8:$R$1000,15,0)</f>
        <v>0</v>
      </c>
      <c r="G119" s="104">
        <f ca="1">VLOOKUP($A119,[2]CurveFetch!$D$8:$R$1000,3,0)</f>
        <v>-0.19</v>
      </c>
      <c r="H119" s="104">
        <f ca="1">VLOOKUP($A119,[2]CurveFetch!$D$8:$R$1000,9,0)</f>
        <v>0</v>
      </c>
      <c r="I119" s="104">
        <f ca="1">VLOOKUP($A119,[2]CurveFetch!$D$8:$R$1000,11,0)</f>
        <v>6.0497788512878001E-2</v>
      </c>
      <c r="J119" s="104">
        <f ca="1">VLOOKUP($A119,[2]CurveFetch!$D$8:$R$1000,8,0)</f>
        <v>0</v>
      </c>
      <c r="K119" s="104">
        <f t="shared" ca="1" si="38"/>
        <v>0.34</v>
      </c>
      <c r="L119" s="104">
        <f t="shared" ca="1" si="39"/>
        <v>0.34</v>
      </c>
      <c r="M119" s="104">
        <f t="shared" ca="1" si="41"/>
        <v>31.44</v>
      </c>
      <c r="N119" s="101">
        <f t="shared" ca="1" si="42"/>
        <v>40422</v>
      </c>
      <c r="O119" s="144">
        <v>24.59154683353082</v>
      </c>
      <c r="P119" s="145">
        <v>15.33</v>
      </c>
      <c r="Q119" s="144">
        <v>27.350217540457312</v>
      </c>
      <c r="R119" s="145">
        <v>14.42</v>
      </c>
      <c r="S119" s="144">
        <v>19.55937451876132</v>
      </c>
      <c r="T119" s="145">
        <v>15.57344888362816</v>
      </c>
    </row>
    <row r="120" spans="1:20" x14ac:dyDescent="0.2">
      <c r="A120" s="101">
        <f t="shared" ca="1" si="40"/>
        <v>40452</v>
      </c>
      <c r="B120" s="104">
        <f ca="1">VLOOKUP($A120,[2]CurveFetch!$D$8:$R$1000,2,0)</f>
        <v>3.8620000000000001</v>
      </c>
      <c r="C120" s="104">
        <f ca="1">VLOOKUP($A120,[2]CurveFetch!$D$8:$R$1000,7,0)</f>
        <v>0.34</v>
      </c>
      <c r="D120" s="104">
        <f ca="1">VLOOKUP($A120,[2]CurveFetch!$D$8:$R$1000,5,0)</f>
        <v>-0.35499999999999998</v>
      </c>
      <c r="E120" s="104">
        <f ca="1">VLOOKUP($A120,[2]CurveFetch!$D$8:$R$1000,4,0)</f>
        <v>0.01</v>
      </c>
      <c r="F120" s="104">
        <f ca="1">VLOOKUP($A120,[2]CurveFetch!$D$8:$R$1000,15,0)</f>
        <v>0</v>
      </c>
      <c r="G120" s="104">
        <f ca="1">VLOOKUP($A120,[2]CurveFetch!$D$8:$R$1000,3,0)</f>
        <v>-0.19</v>
      </c>
      <c r="H120" s="104">
        <f ca="1">VLOOKUP($A120,[2]CurveFetch!$D$8:$R$1000,9,0)</f>
        <v>0</v>
      </c>
      <c r="I120" s="104">
        <f ca="1">VLOOKUP($A120,[2]CurveFetch!$D$8:$R$1000,11,0)</f>
        <v>6.0516495032573003E-2</v>
      </c>
      <c r="J120" s="104">
        <f ca="1">VLOOKUP($A120,[2]CurveFetch!$D$8:$R$1000,8,0)</f>
        <v>0</v>
      </c>
      <c r="K120" s="104">
        <f t="shared" ca="1" si="38"/>
        <v>0.34</v>
      </c>
      <c r="L120" s="104">
        <f t="shared" ca="1" si="39"/>
        <v>0.34</v>
      </c>
      <c r="M120" s="104">
        <f t="shared" ca="1" si="41"/>
        <v>31.515000000000001</v>
      </c>
      <c r="N120" s="101">
        <f t="shared" ca="1" si="42"/>
        <v>40452</v>
      </c>
      <c r="O120" s="144">
        <v>55.59154683353082</v>
      </c>
      <c r="P120" s="145">
        <v>15.5</v>
      </c>
      <c r="Q120" s="144">
        <v>35.350217540457308</v>
      </c>
      <c r="R120" s="145">
        <v>17.63</v>
      </c>
      <c r="S120" s="144">
        <v>58.059374518761324</v>
      </c>
      <c r="T120" s="145">
        <v>8.1600080234131092</v>
      </c>
    </row>
    <row r="121" spans="1:20" x14ac:dyDescent="0.2">
      <c r="A121" s="101">
        <f t="shared" ca="1" si="40"/>
        <v>40483</v>
      </c>
      <c r="B121" s="104">
        <f ca="1">VLOOKUP($A121,[2]CurveFetch!$D$8:$R$1000,2,0)</f>
        <v>4.0069999999999997</v>
      </c>
      <c r="C121" s="104">
        <f ca="1">VLOOKUP($A121,[2]CurveFetch!$D$8:$R$1000,7,0)</f>
        <v>0.3</v>
      </c>
      <c r="D121" s="104">
        <f ca="1">VLOOKUP($A121,[2]CurveFetch!$D$8:$R$1000,5,0)</f>
        <v>-0.28999999999999998</v>
      </c>
      <c r="E121" s="104">
        <f ca="1">VLOOKUP($A121,[2]CurveFetch!$D$8:$R$1000,4,0)</f>
        <v>0.01</v>
      </c>
      <c r="F121" s="104">
        <f ca="1">VLOOKUP($A121,[2]CurveFetch!$D$8:$R$1000,15,0)</f>
        <v>0</v>
      </c>
      <c r="G121" s="104">
        <f ca="1">VLOOKUP($A121,[2]CurveFetch!$D$8:$R$1000,3,0)</f>
        <v>-0.19</v>
      </c>
      <c r="H121" s="104">
        <f ca="1">VLOOKUP($A121,[2]CurveFetch!$D$8:$R$1000,9,0)</f>
        <v>0</v>
      </c>
      <c r="I121" s="104">
        <f ca="1">VLOOKUP($A121,[2]CurveFetch!$D$8:$R$1000,11,0)</f>
        <v>6.0535825103047003E-2</v>
      </c>
      <c r="J121" s="104">
        <f ca="1">VLOOKUP($A121,[2]CurveFetch!$D$8:$R$1000,8,0)</f>
        <v>0</v>
      </c>
      <c r="K121" s="104">
        <f t="shared" ca="1" si="38"/>
        <v>0.3</v>
      </c>
      <c r="L121" s="104">
        <f t="shared" ca="1" si="39"/>
        <v>0.3</v>
      </c>
      <c r="M121" s="104">
        <f t="shared" ca="1" si="41"/>
        <v>32.302499999999995</v>
      </c>
      <c r="N121" s="101">
        <f t="shared" ca="1" si="42"/>
        <v>40483</v>
      </c>
      <c r="O121" s="144">
        <v>44.584167336505253</v>
      </c>
      <c r="P121" s="145">
        <v>16.04</v>
      </c>
      <c r="Q121" s="144">
        <v>49.000844321575421</v>
      </c>
      <c r="R121" s="145">
        <v>18.86</v>
      </c>
      <c r="S121" s="144">
        <v>45.493137294094566</v>
      </c>
      <c r="T121" s="145">
        <v>12.512115350282549</v>
      </c>
    </row>
    <row r="122" spans="1:20" x14ac:dyDescent="0.2">
      <c r="A122" s="101">
        <f t="shared" ca="1" si="40"/>
        <v>40513</v>
      </c>
      <c r="B122" s="104">
        <f ca="1">VLOOKUP($A122,[2]CurveFetch!$D$8:$R$1000,2,0)</f>
        <v>4.1420000000000003</v>
      </c>
      <c r="C122" s="104">
        <f ca="1">VLOOKUP($A122,[2]CurveFetch!$D$8:$R$1000,7,0)</f>
        <v>0.3</v>
      </c>
      <c r="D122" s="104">
        <f ca="1">VLOOKUP($A122,[2]CurveFetch!$D$8:$R$1000,5,0)</f>
        <v>-0.28999999999999998</v>
      </c>
      <c r="E122" s="104">
        <f ca="1">VLOOKUP($A122,[2]CurveFetch!$D$8:$R$1000,4,0)</f>
        <v>0.01</v>
      </c>
      <c r="F122" s="104">
        <f ca="1">VLOOKUP($A122,[2]CurveFetch!$D$8:$R$1000,15,0)</f>
        <v>0</v>
      </c>
      <c r="G122" s="104">
        <f ca="1">VLOOKUP($A122,[2]CurveFetch!$D$8:$R$1000,3,0)</f>
        <v>-0.19</v>
      </c>
      <c r="H122" s="104">
        <f ca="1">VLOOKUP($A122,[2]CurveFetch!$D$8:$R$1000,9,0)</f>
        <v>0</v>
      </c>
      <c r="I122" s="104">
        <f ca="1">VLOOKUP($A122,[2]CurveFetch!$D$8:$R$1000,11,0)</f>
        <v>6.0554531622977997E-2</v>
      </c>
      <c r="J122" s="104">
        <f ca="1">VLOOKUP($A122,[2]CurveFetch!$D$8:$R$1000,8,0)</f>
        <v>0</v>
      </c>
      <c r="K122" s="104">
        <f t="shared" ca="1" si="38"/>
        <v>0.3</v>
      </c>
      <c r="L122" s="104">
        <f t="shared" ca="1" si="39"/>
        <v>0.3</v>
      </c>
      <c r="M122" s="104">
        <f t="shared" ca="1" si="41"/>
        <v>33.314999999999998</v>
      </c>
      <c r="N122" s="101">
        <f t="shared" ca="1" si="42"/>
        <v>40513</v>
      </c>
      <c r="O122" s="144">
        <v>56.58416733650526</v>
      </c>
      <c r="P122" s="145">
        <v>19.420000000000002</v>
      </c>
      <c r="Q122" s="144">
        <v>62.000844321575414</v>
      </c>
      <c r="R122" s="145">
        <v>24.81</v>
      </c>
      <c r="S122" s="144">
        <v>60.493137294094574</v>
      </c>
      <c r="T122" s="145">
        <v>17.125018576088998</v>
      </c>
    </row>
    <row r="123" spans="1:20" x14ac:dyDescent="0.2">
      <c r="A123" s="101">
        <f t="shared" ca="1" si="40"/>
        <v>40544</v>
      </c>
      <c r="B123" s="104">
        <f ca="1">VLOOKUP($A123,[2]CurveFetch!$D$8:$R$1000,2,0)</f>
        <v>4.3600000000000003</v>
      </c>
      <c r="C123" s="104">
        <f ca="1">VLOOKUP($A123,[2]CurveFetch!$D$8:$R$1000,7,0)</f>
        <v>0.3</v>
      </c>
      <c r="D123" s="104">
        <f ca="1">VLOOKUP($A123,[2]CurveFetch!$D$8:$R$1000,5,0)</f>
        <v>-0.28999999999999998</v>
      </c>
      <c r="E123" s="104">
        <f ca="1">VLOOKUP($A123,[2]CurveFetch!$D$8:$R$1000,4,0)</f>
        <v>0.01</v>
      </c>
      <c r="F123" s="104">
        <f ca="1">VLOOKUP($A123,[2]CurveFetch!$D$8:$R$1000,15,0)</f>
        <v>0</v>
      </c>
      <c r="G123" s="104">
        <f ca="1">VLOOKUP($A123,[2]CurveFetch!$D$8:$R$1000,3,0)</f>
        <v>-0.19</v>
      </c>
      <c r="H123" s="104">
        <f ca="1">VLOOKUP($A123,[2]CurveFetch!$D$8:$R$1000,9,0)</f>
        <v>0</v>
      </c>
      <c r="I123" s="104">
        <f ca="1">VLOOKUP($A123,[2]CurveFetch!$D$8:$R$1000,11,0)</f>
        <v>6.0574631935653003E-2</v>
      </c>
      <c r="J123" s="104">
        <f ca="1">VLOOKUP($A123,[2]CurveFetch!$D$8:$R$1000,8,0)</f>
        <v>0</v>
      </c>
      <c r="K123" s="104">
        <f t="shared" ca="1" si="38"/>
        <v>0.3</v>
      </c>
      <c r="L123" s="104">
        <f t="shared" ca="1" si="39"/>
        <v>0.3</v>
      </c>
      <c r="M123" s="104">
        <f t="shared" ca="1" si="41"/>
        <v>34.950000000000003</v>
      </c>
      <c r="N123" s="101">
        <f t="shared" ca="1" si="42"/>
        <v>40544</v>
      </c>
      <c r="O123" s="144">
        <v>38.584167336505253</v>
      </c>
      <c r="P123" s="145">
        <v>17.27</v>
      </c>
      <c r="Q123" s="144">
        <v>50.000844321575421</v>
      </c>
      <c r="R123" s="145">
        <v>21.47</v>
      </c>
      <c r="S123" s="144">
        <v>40.493137294094566</v>
      </c>
      <c r="T123" s="145">
        <v>13.260502447056744</v>
      </c>
    </row>
    <row r="124" spans="1:20" x14ac:dyDescent="0.2">
      <c r="A124" s="101">
        <f t="shared" ca="1" si="40"/>
        <v>40575</v>
      </c>
      <c r="B124" s="104">
        <f ca="1">VLOOKUP($A124,[2]CurveFetch!$D$8:$R$1000,2,0)</f>
        <v>4.2450000000000001</v>
      </c>
      <c r="C124" s="104">
        <f ca="1">VLOOKUP($A124,[2]CurveFetch!$D$8:$R$1000,7,0)</f>
        <v>0.3</v>
      </c>
      <c r="D124" s="104">
        <f ca="1">VLOOKUP($A124,[2]CurveFetch!$D$8:$R$1000,5,0)</f>
        <v>-0.28999999999999998</v>
      </c>
      <c r="E124" s="104">
        <f ca="1">VLOOKUP($A124,[2]CurveFetch!$D$8:$R$1000,4,0)</f>
        <v>0.01</v>
      </c>
      <c r="F124" s="104">
        <f ca="1">VLOOKUP($A124,[2]CurveFetch!$D$8:$R$1000,15,0)</f>
        <v>0</v>
      </c>
      <c r="G124" s="104">
        <f ca="1">VLOOKUP($A124,[2]CurveFetch!$D$8:$R$1000,3,0)</f>
        <v>-0.19</v>
      </c>
      <c r="H124" s="104">
        <f ca="1">VLOOKUP($A124,[2]CurveFetch!$D$8:$R$1000,9,0)</f>
        <v>0</v>
      </c>
      <c r="I124" s="104">
        <f ca="1">VLOOKUP($A124,[2]CurveFetch!$D$8:$R$1000,11,0)</f>
        <v>6.0596349756586003E-2</v>
      </c>
      <c r="J124" s="104">
        <f ca="1">VLOOKUP($A124,[2]CurveFetch!$D$8:$R$1000,8,0)</f>
        <v>0</v>
      </c>
      <c r="K124" s="104">
        <f t="shared" ca="1" si="38"/>
        <v>0.3</v>
      </c>
      <c r="L124" s="104">
        <f t="shared" ca="1" si="39"/>
        <v>0.3</v>
      </c>
      <c r="M124" s="104">
        <f t="shared" ca="1" si="41"/>
        <v>34.087499999999999</v>
      </c>
      <c r="N124" s="101">
        <f t="shared" ca="1" si="42"/>
        <v>40575</v>
      </c>
      <c r="O124" s="144">
        <v>41.457331193117952</v>
      </c>
      <c r="P124" s="145">
        <v>24.56</v>
      </c>
      <c r="Q124" s="144">
        <v>39.256408394562598</v>
      </c>
      <c r="R124" s="145">
        <v>25.27</v>
      </c>
      <c r="S124" s="144">
        <v>49.262262179481013</v>
      </c>
      <c r="T124" s="145">
        <v>27.281652777654351</v>
      </c>
    </row>
    <row r="125" spans="1:20" x14ac:dyDescent="0.2">
      <c r="A125" s="101">
        <f t="shared" ca="1" si="40"/>
        <v>40603</v>
      </c>
      <c r="B125" s="104">
        <f ca="1">VLOOKUP($A125,[2]CurveFetch!$D$8:$R$1000,2,0)</f>
        <v>4.1050000000000004</v>
      </c>
      <c r="C125" s="104">
        <f ca="1">VLOOKUP($A125,[2]CurveFetch!$D$8:$R$1000,7,0)</f>
        <v>0.3</v>
      </c>
      <c r="D125" s="104">
        <f ca="1">VLOOKUP($A125,[2]CurveFetch!$D$8:$R$1000,5,0)</f>
        <v>-0.28999999999999998</v>
      </c>
      <c r="E125" s="104">
        <f ca="1">VLOOKUP($A125,[2]CurveFetch!$D$8:$R$1000,4,0)</f>
        <v>0.01</v>
      </c>
      <c r="F125" s="104">
        <f ca="1">VLOOKUP($A125,[2]CurveFetch!$D$8:$R$1000,15,0)</f>
        <v>0</v>
      </c>
      <c r="G125" s="104">
        <f ca="1">VLOOKUP($A125,[2]CurveFetch!$D$8:$R$1000,3,0)</f>
        <v>-0.19</v>
      </c>
      <c r="H125" s="104">
        <f ca="1">VLOOKUP($A125,[2]CurveFetch!$D$8:$R$1000,9,0)</f>
        <v>0</v>
      </c>
      <c r="I125" s="104">
        <f ca="1">VLOOKUP($A125,[2]CurveFetch!$D$8:$R$1000,11,0)</f>
        <v>6.0615965853047002E-2</v>
      </c>
      <c r="J125" s="104">
        <f ca="1">VLOOKUP($A125,[2]CurveFetch!$D$8:$R$1000,8,0)</f>
        <v>0</v>
      </c>
      <c r="K125" s="104">
        <f t="shared" ca="1" si="38"/>
        <v>0.3</v>
      </c>
      <c r="L125" s="104">
        <f t="shared" ca="1" si="39"/>
        <v>0.3</v>
      </c>
      <c r="M125" s="104">
        <f t="shared" ca="1" si="41"/>
        <v>33.037500000000001</v>
      </c>
      <c r="N125" s="101">
        <f t="shared" ca="1" si="42"/>
        <v>40603</v>
      </c>
      <c r="O125" s="144">
        <v>26.457331193117952</v>
      </c>
      <c r="P125" s="145">
        <v>20</v>
      </c>
      <c r="Q125" s="144">
        <v>38.256408394562598</v>
      </c>
      <c r="R125" s="145">
        <v>20.3</v>
      </c>
      <c r="S125" s="144">
        <v>23.262262179481016</v>
      </c>
      <c r="T125" s="145">
        <v>32.831383960450054</v>
      </c>
    </row>
    <row r="126" spans="1:20" x14ac:dyDescent="0.2">
      <c r="A126" s="101">
        <f t="shared" ca="1" si="40"/>
        <v>40634</v>
      </c>
      <c r="B126" s="104">
        <f ca="1">VLOOKUP($A126,[2]CurveFetch!$D$8:$R$1000,2,0)</f>
        <v>3.92</v>
      </c>
      <c r="C126" s="104">
        <f ca="1">VLOOKUP($A126,[2]CurveFetch!$D$8:$R$1000,7,0)</f>
        <v>0.34</v>
      </c>
      <c r="D126" s="104">
        <f ca="1">VLOOKUP($A126,[2]CurveFetch!$D$8:$R$1000,5,0)</f>
        <v>0</v>
      </c>
      <c r="E126" s="104">
        <f ca="1">VLOOKUP($A126,[2]CurveFetch!$D$8:$R$1000,4,0)</f>
        <v>0.01</v>
      </c>
      <c r="F126" s="104">
        <f ca="1">VLOOKUP($A126,[2]CurveFetch!$D$8:$R$1000,15,0)</f>
        <v>0</v>
      </c>
      <c r="G126" s="104">
        <f ca="1">VLOOKUP($A126,[2]CurveFetch!$D$8:$R$1000,3,0)</f>
        <v>-0.19</v>
      </c>
      <c r="H126" s="104">
        <f ca="1">VLOOKUP($A126,[2]CurveFetch!$D$8:$R$1000,9,0)</f>
        <v>0</v>
      </c>
      <c r="I126" s="104">
        <f ca="1">VLOOKUP($A126,[2]CurveFetch!$D$8:$R$1000,11,0)</f>
        <v>6.0637683674277E-2</v>
      </c>
      <c r="J126" s="104">
        <f ca="1">VLOOKUP($A126,[2]CurveFetch!$D$8:$R$1000,8,0)</f>
        <v>0</v>
      </c>
      <c r="K126" s="104">
        <f t="shared" ca="1" si="38"/>
        <v>0.34</v>
      </c>
      <c r="L126" s="104">
        <f t="shared" ca="1" si="39"/>
        <v>0.34</v>
      </c>
      <c r="M126" s="104">
        <f t="shared" ca="1" si="41"/>
        <v>31.95</v>
      </c>
      <c r="N126" s="101">
        <f t="shared" ca="1" si="42"/>
        <v>40634</v>
      </c>
      <c r="O126" s="144">
        <v>24.957331193117952</v>
      </c>
      <c r="P126" s="145">
        <v>20.71</v>
      </c>
      <c r="Q126" s="144">
        <v>35.756408394562598</v>
      </c>
      <c r="R126" s="145">
        <v>18.55</v>
      </c>
      <c r="S126" s="144">
        <v>19.012262179481016</v>
      </c>
      <c r="T126" s="145">
        <v>34.434878584105974</v>
      </c>
    </row>
    <row r="127" spans="1:20" x14ac:dyDescent="0.2">
      <c r="A127" s="101">
        <f t="shared" ca="1" si="40"/>
        <v>40664</v>
      </c>
      <c r="B127" s="104">
        <f ca="1">VLOOKUP($A127,[2]CurveFetch!$D$8:$R$1000,2,0)</f>
        <v>3.875</v>
      </c>
      <c r="C127" s="104">
        <f ca="1">VLOOKUP($A127,[2]CurveFetch!$D$8:$R$1000,7,0)</f>
        <v>0.34</v>
      </c>
      <c r="D127" s="104">
        <f ca="1">VLOOKUP($A127,[2]CurveFetch!$D$8:$R$1000,5,0)</f>
        <v>0</v>
      </c>
      <c r="E127" s="104">
        <f ca="1">VLOOKUP($A127,[2]CurveFetch!$D$8:$R$1000,4,0)</f>
        <v>0.01</v>
      </c>
      <c r="F127" s="104">
        <f ca="1">VLOOKUP($A127,[2]CurveFetch!$D$8:$R$1000,15,0)</f>
        <v>0</v>
      </c>
      <c r="G127" s="104">
        <f ca="1">VLOOKUP($A127,[2]CurveFetch!$D$8:$R$1000,3,0)</f>
        <v>-0.19</v>
      </c>
      <c r="H127" s="104">
        <f ca="1">VLOOKUP($A127,[2]CurveFetch!$D$8:$R$1000,9,0)</f>
        <v>0</v>
      </c>
      <c r="I127" s="104">
        <f ca="1">VLOOKUP($A127,[2]CurveFetch!$D$8:$R$1000,11,0)</f>
        <v>6.0658700920777998E-2</v>
      </c>
      <c r="J127" s="104">
        <f ca="1">VLOOKUP($A127,[2]CurveFetch!$D$8:$R$1000,8,0)</f>
        <v>0</v>
      </c>
      <c r="K127" s="104">
        <f t="shared" ca="1" si="38"/>
        <v>0.34</v>
      </c>
      <c r="L127" s="104">
        <f t="shared" ca="1" si="39"/>
        <v>0.34</v>
      </c>
      <c r="M127" s="104">
        <f t="shared" ca="1" si="41"/>
        <v>31.612499999999997</v>
      </c>
      <c r="N127" s="101">
        <f t="shared" ca="1" si="42"/>
        <v>40664</v>
      </c>
      <c r="O127" s="144">
        <v>35.121020173170237</v>
      </c>
      <c r="P127" s="145">
        <v>18.47</v>
      </c>
      <c r="Q127" s="144">
        <v>38.01180629734516</v>
      </c>
      <c r="R127" s="145">
        <v>27.39</v>
      </c>
      <c r="S127" s="144">
        <v>31.780271184031278</v>
      </c>
      <c r="T127" s="145">
        <v>22.42341000952295</v>
      </c>
    </row>
    <row r="128" spans="1:20" x14ac:dyDescent="0.2">
      <c r="A128" s="101">
        <f t="shared" ca="1" si="40"/>
        <v>40695</v>
      </c>
      <c r="B128" s="104">
        <f ca="1">VLOOKUP($A128,[2]CurveFetch!$D$8:$R$1000,2,0)</f>
        <v>3.895</v>
      </c>
      <c r="C128" s="104">
        <f ca="1">VLOOKUP($A128,[2]CurveFetch!$D$8:$R$1000,7,0)</f>
        <v>0.34</v>
      </c>
      <c r="D128" s="104">
        <f ca="1">VLOOKUP($A128,[2]CurveFetch!$D$8:$R$1000,5,0)</f>
        <v>0</v>
      </c>
      <c r="E128" s="104">
        <f ca="1">VLOOKUP($A128,[2]CurveFetch!$D$8:$R$1000,4,0)</f>
        <v>0.01</v>
      </c>
      <c r="F128" s="104">
        <f ca="1">VLOOKUP($A128,[2]CurveFetch!$D$8:$R$1000,15,0)</f>
        <v>0</v>
      </c>
      <c r="G128" s="104">
        <f ca="1">VLOOKUP($A128,[2]CurveFetch!$D$8:$R$1000,3,0)</f>
        <v>-0.19</v>
      </c>
      <c r="H128" s="104">
        <f ca="1">VLOOKUP($A128,[2]CurveFetch!$D$8:$R$1000,9,0)</f>
        <v>0</v>
      </c>
      <c r="I128" s="104">
        <f ca="1">VLOOKUP($A128,[2]CurveFetch!$D$8:$R$1000,11,0)</f>
        <v>6.0680418742316999E-2</v>
      </c>
      <c r="J128" s="104">
        <f ca="1">VLOOKUP($A128,[2]CurveFetch!$D$8:$R$1000,8,0)</f>
        <v>0</v>
      </c>
      <c r="K128" s="104">
        <f t="shared" ca="1" si="38"/>
        <v>0.34</v>
      </c>
      <c r="L128" s="104">
        <f t="shared" ca="1" si="39"/>
        <v>0.34</v>
      </c>
      <c r="M128" s="104">
        <f t="shared" ca="1" si="41"/>
        <v>31.762500000000003</v>
      </c>
      <c r="N128" s="101">
        <f t="shared" ca="1" si="42"/>
        <v>40695</v>
      </c>
      <c r="O128" s="144">
        <v>32.376013758030851</v>
      </c>
      <c r="P128" s="145">
        <v>19.27</v>
      </c>
      <c r="Q128" s="144">
        <v>31.011806297345156</v>
      </c>
      <c r="R128" s="145">
        <v>24.35</v>
      </c>
      <c r="S128" s="144">
        <v>29.543948581648639</v>
      </c>
      <c r="T128" s="145">
        <v>23.090715639535311</v>
      </c>
    </row>
    <row r="129" spans="1:20" x14ac:dyDescent="0.2">
      <c r="A129" s="101">
        <f t="shared" ca="1" si="40"/>
        <v>40725</v>
      </c>
      <c r="B129" s="104">
        <f ca="1">VLOOKUP($A129,[2]CurveFetch!$D$8:$R$1000,2,0)</f>
        <v>3.91</v>
      </c>
      <c r="C129" s="104">
        <f ca="1">VLOOKUP($A129,[2]CurveFetch!$D$8:$R$1000,7,0)</f>
        <v>0.34</v>
      </c>
      <c r="D129" s="104">
        <f ca="1">VLOOKUP($A129,[2]CurveFetch!$D$8:$R$1000,5,0)</f>
        <v>0</v>
      </c>
      <c r="E129" s="104">
        <f ca="1">VLOOKUP($A129,[2]CurveFetch!$D$8:$R$1000,4,0)</f>
        <v>0.01</v>
      </c>
      <c r="F129" s="104">
        <f ca="1">VLOOKUP($A129,[2]CurveFetch!$D$8:$R$1000,15,0)</f>
        <v>0</v>
      </c>
      <c r="G129" s="104">
        <f ca="1">VLOOKUP($A129,[2]CurveFetch!$D$8:$R$1000,3,0)</f>
        <v>-0.19</v>
      </c>
      <c r="H129" s="104">
        <f ca="1">VLOOKUP($A129,[2]CurveFetch!$D$8:$R$1000,9,0)</f>
        <v>0</v>
      </c>
      <c r="I129" s="104">
        <f ca="1">VLOOKUP($A129,[2]CurveFetch!$D$8:$R$1000,11,0)</f>
        <v>6.0701435989117002E-2</v>
      </c>
      <c r="J129" s="104">
        <f ca="1">VLOOKUP($A129,[2]CurveFetch!$D$8:$R$1000,8,0)</f>
        <v>0</v>
      </c>
      <c r="K129" s="104">
        <f t="shared" ca="1" si="38"/>
        <v>0.34</v>
      </c>
      <c r="L129" s="104">
        <f t="shared" ca="1" si="39"/>
        <v>0.34</v>
      </c>
      <c r="M129" s="104">
        <f t="shared" ca="1" si="41"/>
        <v>31.875</v>
      </c>
      <c r="N129" s="101">
        <f t="shared" ca="1" si="42"/>
        <v>40725</v>
      </c>
      <c r="O129" s="144">
        <v>28.376013758030847</v>
      </c>
      <c r="P129" s="145">
        <v>20.14</v>
      </c>
      <c r="Q129" s="144">
        <v>29.261806297345153</v>
      </c>
      <c r="R129" s="145">
        <v>22.86</v>
      </c>
      <c r="S129" s="144">
        <v>27.64653533292741</v>
      </c>
      <c r="T129" s="145">
        <v>21.592606911449785</v>
      </c>
    </row>
    <row r="130" spans="1:20" x14ac:dyDescent="0.2">
      <c r="A130" s="101">
        <f t="shared" ca="1" si="40"/>
        <v>40756</v>
      </c>
      <c r="B130" s="104">
        <f ca="1">VLOOKUP($A130,[2]CurveFetch!$D$8:$R$1000,2,0)</f>
        <v>3.92</v>
      </c>
      <c r="C130" s="104">
        <f ca="1">VLOOKUP($A130,[2]CurveFetch!$D$8:$R$1000,7,0)</f>
        <v>0.34</v>
      </c>
      <c r="D130" s="104">
        <f ca="1">VLOOKUP($A130,[2]CurveFetch!$D$8:$R$1000,5,0)</f>
        <v>0</v>
      </c>
      <c r="E130" s="104">
        <f ca="1">VLOOKUP($A130,[2]CurveFetch!$D$8:$R$1000,4,0)</f>
        <v>0.01</v>
      </c>
      <c r="F130" s="104">
        <f ca="1">VLOOKUP($A130,[2]CurveFetch!$D$8:$R$1000,15,0)</f>
        <v>0</v>
      </c>
      <c r="G130" s="104">
        <f ca="1">VLOOKUP($A130,[2]CurveFetch!$D$8:$R$1000,3,0)</f>
        <v>-0.19</v>
      </c>
      <c r="H130" s="104">
        <f ca="1">VLOOKUP($A130,[2]CurveFetch!$D$8:$R$1000,9,0)</f>
        <v>0</v>
      </c>
      <c r="I130" s="104">
        <f ca="1">VLOOKUP($A130,[2]CurveFetch!$D$8:$R$1000,11,0)</f>
        <v>6.0723153810963E-2</v>
      </c>
      <c r="J130" s="104">
        <f ca="1">VLOOKUP($A130,[2]CurveFetch!$D$8:$R$1000,8,0)</f>
        <v>0</v>
      </c>
      <c r="K130" s="104">
        <f t="shared" ca="1" si="38"/>
        <v>0.34</v>
      </c>
      <c r="L130" s="104">
        <f t="shared" ca="1" si="39"/>
        <v>0.34</v>
      </c>
      <c r="M130" s="104">
        <f t="shared" ca="1" si="41"/>
        <v>31.95</v>
      </c>
      <c r="N130" s="101">
        <f t="shared" ca="1" si="42"/>
        <v>40756</v>
      </c>
      <c r="O130" s="144">
        <v>24.27193660018284</v>
      </c>
      <c r="P130" s="145">
        <v>15.39</v>
      </c>
      <c r="Q130" s="144">
        <v>26.0303413532116</v>
      </c>
      <c r="R130" s="145">
        <v>19.29</v>
      </c>
      <c r="S130" s="144">
        <v>18.513591013159626</v>
      </c>
      <c r="T130" s="145">
        <v>15.138975331952818</v>
      </c>
    </row>
    <row r="131" spans="1:20" x14ac:dyDescent="0.2">
      <c r="A131" s="101">
        <f t="shared" ca="1" si="40"/>
        <v>40787</v>
      </c>
      <c r="B131" s="104">
        <f ca="1">VLOOKUP($A131,[2]CurveFetch!$D$8:$R$1000,2,0)</f>
        <v>3.9369999999999998</v>
      </c>
      <c r="C131" s="104">
        <f ca="1">VLOOKUP($A131,[2]CurveFetch!$D$8:$R$1000,7,0)</f>
        <v>0.34</v>
      </c>
      <c r="D131" s="104">
        <f ca="1">VLOOKUP($A131,[2]CurveFetch!$D$8:$R$1000,5,0)</f>
        <v>0</v>
      </c>
      <c r="E131" s="104">
        <f ca="1">VLOOKUP($A131,[2]CurveFetch!$D$8:$R$1000,4,0)</f>
        <v>0.01</v>
      </c>
      <c r="F131" s="104">
        <f ca="1">VLOOKUP($A131,[2]CurveFetch!$D$8:$R$1000,15,0)</f>
        <v>0</v>
      </c>
      <c r="G131" s="104">
        <f ca="1">VLOOKUP($A131,[2]CurveFetch!$D$8:$R$1000,3,0)</f>
        <v>-0.19</v>
      </c>
      <c r="H131" s="104">
        <f ca="1">VLOOKUP($A131,[2]CurveFetch!$D$8:$R$1000,9,0)</f>
        <v>0</v>
      </c>
      <c r="I131" s="104">
        <f ca="1">VLOOKUP($A131,[2]CurveFetch!$D$8:$R$1000,11,0)</f>
        <v>6.0744871632966997E-2</v>
      </c>
      <c r="J131" s="104">
        <f ca="1">VLOOKUP($A131,[2]CurveFetch!$D$8:$R$1000,8,0)</f>
        <v>0</v>
      </c>
      <c r="K131" s="104">
        <f t="shared" ca="1" si="38"/>
        <v>0.34</v>
      </c>
      <c r="L131" s="104">
        <f t="shared" ca="1" si="39"/>
        <v>0.34</v>
      </c>
      <c r="M131" s="104">
        <f t="shared" ca="1" si="41"/>
        <v>32.077500000000001</v>
      </c>
      <c r="N131" s="101">
        <f t="shared" ca="1" si="42"/>
        <v>40787</v>
      </c>
      <c r="O131" s="144">
        <v>24.77193660018284</v>
      </c>
      <c r="P131" s="145">
        <v>15.33</v>
      </c>
      <c r="Q131" s="144">
        <v>27.5303413532116</v>
      </c>
      <c r="R131" s="145">
        <v>14.42</v>
      </c>
      <c r="S131" s="144">
        <v>19.763591013159626</v>
      </c>
      <c r="T131" s="145">
        <v>14.881582858834538</v>
      </c>
    </row>
    <row r="132" spans="1:20" x14ac:dyDescent="0.2">
      <c r="A132" s="101">
        <f t="shared" ca="1" si="40"/>
        <v>40817</v>
      </c>
      <c r="B132" s="104">
        <f ca="1">VLOOKUP($A132,[2]CurveFetch!$D$8:$R$1000,2,0)</f>
        <v>3.9470000000000001</v>
      </c>
      <c r="C132" s="104">
        <f ca="1">VLOOKUP($A132,[2]CurveFetch!$D$8:$R$1000,7,0)</f>
        <v>0.34</v>
      </c>
      <c r="D132" s="104">
        <f ca="1">VLOOKUP($A132,[2]CurveFetch!$D$8:$R$1000,5,0)</f>
        <v>0</v>
      </c>
      <c r="E132" s="104">
        <f ca="1">VLOOKUP($A132,[2]CurveFetch!$D$8:$R$1000,4,0)</f>
        <v>0.01</v>
      </c>
      <c r="F132" s="104">
        <f ca="1">VLOOKUP($A132,[2]CurveFetch!$D$8:$R$1000,15,0)</f>
        <v>0</v>
      </c>
      <c r="G132" s="104">
        <f ca="1">VLOOKUP($A132,[2]CurveFetch!$D$8:$R$1000,3,0)</f>
        <v>-0.19</v>
      </c>
      <c r="H132" s="104">
        <f ca="1">VLOOKUP($A132,[2]CurveFetch!$D$8:$R$1000,9,0)</f>
        <v>0</v>
      </c>
      <c r="I132" s="104">
        <f ca="1">VLOOKUP($A132,[2]CurveFetch!$D$8:$R$1000,11,0)</f>
        <v>6.0765888880216001E-2</v>
      </c>
      <c r="J132" s="104">
        <f ca="1">VLOOKUP($A132,[2]CurveFetch!$D$8:$R$1000,8,0)</f>
        <v>0</v>
      </c>
      <c r="K132" s="104">
        <f t="shared" ref="K132:K195" ca="1" si="43">C132-J132</f>
        <v>0.34</v>
      </c>
      <c r="L132" s="104">
        <f t="shared" ref="L132:L195" ca="1" si="44">C132-F132</f>
        <v>0.34</v>
      </c>
      <c r="M132" s="104">
        <f t="shared" ca="1" si="41"/>
        <v>32.152499999999996</v>
      </c>
      <c r="N132" s="101">
        <f t="shared" ca="1" si="42"/>
        <v>40817</v>
      </c>
      <c r="O132" s="144">
        <v>55.77193660018284</v>
      </c>
      <c r="P132" s="145">
        <v>15.5</v>
      </c>
      <c r="Q132" s="144">
        <v>35.530341353211597</v>
      </c>
      <c r="R132" s="145">
        <v>17.63</v>
      </c>
      <c r="S132" s="144">
        <v>58.263591013159626</v>
      </c>
      <c r="T132" s="145">
        <v>7.4681419986194868</v>
      </c>
    </row>
    <row r="133" spans="1:20" x14ac:dyDescent="0.2">
      <c r="A133" s="101">
        <f t="shared" ref="A133:A196" ca="1" si="45">DATE(YEAR(A132),MONTH(A132)+1,1)</f>
        <v>40848</v>
      </c>
      <c r="B133" s="104">
        <f ca="1">VLOOKUP($A133,[2]CurveFetch!$D$8:$R$1000,2,0)</f>
        <v>4.0919999999999996</v>
      </c>
      <c r="C133" s="104">
        <f ca="1">VLOOKUP($A133,[2]CurveFetch!$D$8:$R$1000,7,0)</f>
        <v>0.3</v>
      </c>
      <c r="D133" s="104">
        <f ca="1">VLOOKUP($A133,[2]CurveFetch!$D$8:$R$1000,5,0)</f>
        <v>0</v>
      </c>
      <c r="E133" s="104">
        <f ca="1">VLOOKUP($A133,[2]CurveFetch!$D$8:$R$1000,4,0)</f>
        <v>0.01</v>
      </c>
      <c r="F133" s="104">
        <f ca="1">VLOOKUP($A133,[2]CurveFetch!$D$8:$R$1000,15,0)</f>
        <v>0</v>
      </c>
      <c r="G133" s="104">
        <f ca="1">VLOOKUP($A133,[2]CurveFetch!$D$8:$R$1000,3,0)</f>
        <v>-0.19</v>
      </c>
      <c r="H133" s="104">
        <f ca="1">VLOOKUP($A133,[2]CurveFetch!$D$8:$R$1000,9,0)</f>
        <v>0</v>
      </c>
      <c r="I133" s="104">
        <f ca="1">VLOOKUP($A133,[2]CurveFetch!$D$8:$R$1000,11,0)</f>
        <v>6.0787606702529001E-2</v>
      </c>
      <c r="J133" s="104">
        <f ca="1">VLOOKUP($A133,[2]CurveFetch!$D$8:$R$1000,8,0)</f>
        <v>0</v>
      </c>
      <c r="K133" s="104">
        <f t="shared" ca="1" si="43"/>
        <v>0.3</v>
      </c>
      <c r="L133" s="104">
        <f t="shared" ca="1" si="44"/>
        <v>0.3</v>
      </c>
      <c r="M133" s="104">
        <f t="shared" ref="M133:M196" ca="1" si="46">($B133+$C133)*$M$1</f>
        <v>32.94</v>
      </c>
      <c r="N133" s="101">
        <f t="shared" ref="N133:N196" ca="1" si="47">DATE(YEAR(N132),MONTH(N132)+1,1)</f>
        <v>40848</v>
      </c>
      <c r="O133" s="144">
        <v>43.485871913650264</v>
      </c>
      <c r="P133" s="145">
        <v>16.04</v>
      </c>
      <c r="Q133" s="144">
        <v>47.728044858558377</v>
      </c>
      <c r="R133" s="145">
        <v>18.86</v>
      </c>
      <c r="S133" s="144">
        <v>44.341085057975356</v>
      </c>
      <c r="T133" s="145">
        <v>13.126955546047093</v>
      </c>
    </row>
    <row r="134" spans="1:20" x14ac:dyDescent="0.2">
      <c r="A134" s="101">
        <f t="shared" ca="1" si="45"/>
        <v>40878</v>
      </c>
      <c r="B134" s="104">
        <f ca="1">VLOOKUP($A134,[2]CurveFetch!$D$8:$R$1000,2,0)</f>
        <v>4.2270000000000003</v>
      </c>
      <c r="C134" s="104">
        <f ca="1">VLOOKUP($A134,[2]CurveFetch!$D$8:$R$1000,7,0)</f>
        <v>0.3</v>
      </c>
      <c r="D134" s="104">
        <f ca="1">VLOOKUP($A134,[2]CurveFetch!$D$8:$R$1000,5,0)</f>
        <v>0</v>
      </c>
      <c r="E134" s="104">
        <f ca="1">VLOOKUP($A134,[2]CurveFetch!$D$8:$R$1000,4,0)</f>
        <v>0.01</v>
      </c>
      <c r="F134" s="104">
        <f ca="1">VLOOKUP($A134,[2]CurveFetch!$D$8:$R$1000,15,0)</f>
        <v>0</v>
      </c>
      <c r="G134" s="104">
        <f ca="1">VLOOKUP($A134,[2]CurveFetch!$D$8:$R$1000,3,0)</f>
        <v>-0.19</v>
      </c>
      <c r="H134" s="104">
        <f ca="1">VLOOKUP($A134,[2]CurveFetch!$D$8:$R$1000,9,0)</f>
        <v>0</v>
      </c>
      <c r="I134" s="104">
        <f ca="1">VLOOKUP($A134,[2]CurveFetch!$D$8:$R$1000,11,0)</f>
        <v>6.0808623950077002E-2</v>
      </c>
      <c r="J134" s="104">
        <f ca="1">VLOOKUP($A134,[2]CurveFetch!$D$8:$R$1000,8,0)</f>
        <v>0</v>
      </c>
      <c r="K134" s="104">
        <f t="shared" ca="1" si="43"/>
        <v>0.3</v>
      </c>
      <c r="L134" s="104">
        <f t="shared" ca="1" si="44"/>
        <v>0.3</v>
      </c>
      <c r="M134" s="104">
        <f t="shared" ca="1" si="46"/>
        <v>33.952500000000001</v>
      </c>
      <c r="N134" s="101">
        <f t="shared" ca="1" si="47"/>
        <v>40878</v>
      </c>
      <c r="O134" s="144">
        <v>55.485871913650271</v>
      </c>
      <c r="P134" s="145">
        <v>19.420000000000002</v>
      </c>
      <c r="Q134" s="144">
        <v>60.72804485855837</v>
      </c>
      <c r="R134" s="145">
        <v>24.81</v>
      </c>
      <c r="S134" s="144">
        <v>59.341085057975363</v>
      </c>
      <c r="T134" s="145">
        <v>17.739858771853541</v>
      </c>
    </row>
    <row r="135" spans="1:20" x14ac:dyDescent="0.2">
      <c r="A135" s="101">
        <f t="shared" ca="1" si="45"/>
        <v>40909</v>
      </c>
      <c r="B135" s="104">
        <f ca="1">VLOOKUP($A135,[2]CurveFetch!$D$8:$R$1000,2,0)</f>
        <v>4.4550000000000001</v>
      </c>
      <c r="C135" s="104">
        <f ca="1">VLOOKUP($A135,[2]CurveFetch!$D$8:$R$1000,7,0)</f>
        <v>0.3</v>
      </c>
      <c r="D135" s="104">
        <f ca="1">VLOOKUP($A135,[2]CurveFetch!$D$8:$R$1000,5,0)</f>
        <v>0</v>
      </c>
      <c r="E135" s="104">
        <f ca="1">VLOOKUP($A135,[2]CurveFetch!$D$8:$R$1000,4,0)</f>
        <v>0.01</v>
      </c>
      <c r="F135" s="104">
        <f ca="1">VLOOKUP($A135,[2]CurveFetch!$D$8:$R$1000,15,0)</f>
        <v>0</v>
      </c>
      <c r="G135" s="104">
        <f ca="1">VLOOKUP($A135,[2]CurveFetch!$D$8:$R$1000,3,0)</f>
        <v>-0.19</v>
      </c>
      <c r="H135" s="104">
        <f ca="1">VLOOKUP($A135,[2]CurveFetch!$D$8:$R$1000,9,0)</f>
        <v>0</v>
      </c>
      <c r="I135" s="104">
        <f ca="1">VLOOKUP($A135,[2]CurveFetch!$D$8:$R$1000,11,0)</f>
        <v>6.0830341772697E-2</v>
      </c>
      <c r="J135" s="104">
        <f ca="1">VLOOKUP($A135,[2]CurveFetch!$D$8:$R$1000,8,0)</f>
        <v>0</v>
      </c>
      <c r="K135" s="104">
        <f t="shared" ca="1" si="43"/>
        <v>0.3</v>
      </c>
      <c r="L135" s="104">
        <f t="shared" ca="1" si="44"/>
        <v>0.3</v>
      </c>
      <c r="M135" s="104">
        <f t="shared" ca="1" si="46"/>
        <v>35.662500000000001</v>
      </c>
      <c r="N135" s="101">
        <f t="shared" ca="1" si="47"/>
        <v>40909</v>
      </c>
      <c r="O135" s="144">
        <v>37.485871913650264</v>
      </c>
      <c r="P135" s="145">
        <v>17.27</v>
      </c>
      <c r="Q135" s="144">
        <v>48.728044858558377</v>
      </c>
      <c r="R135" s="145">
        <v>21.47</v>
      </c>
      <c r="S135" s="144">
        <v>39.341085057975356</v>
      </c>
      <c r="T135" s="145">
        <v>13.875342642821288</v>
      </c>
    </row>
    <row r="136" spans="1:20" x14ac:dyDescent="0.2">
      <c r="A136" s="101">
        <f t="shared" ca="1" si="45"/>
        <v>40940</v>
      </c>
      <c r="B136" s="104">
        <f ca="1">VLOOKUP($A136,[2]CurveFetch!$D$8:$R$1000,2,0)</f>
        <v>4.34</v>
      </c>
      <c r="C136" s="104">
        <f ca="1">VLOOKUP($A136,[2]CurveFetch!$D$8:$R$1000,7,0)</f>
        <v>0.3</v>
      </c>
      <c r="D136" s="104">
        <f ca="1">VLOOKUP($A136,[2]CurveFetch!$D$8:$R$1000,5,0)</f>
        <v>0</v>
      </c>
      <c r="E136" s="104">
        <f ca="1">VLOOKUP($A136,[2]CurveFetch!$D$8:$R$1000,4,0)</f>
        <v>0.01</v>
      </c>
      <c r="F136" s="104">
        <f ca="1">VLOOKUP($A136,[2]CurveFetch!$D$8:$R$1000,15,0)</f>
        <v>0</v>
      </c>
      <c r="G136" s="104">
        <f ca="1">VLOOKUP($A136,[2]CurveFetch!$D$8:$R$1000,3,0)</f>
        <v>-0.19</v>
      </c>
      <c r="H136" s="104">
        <f ca="1">VLOOKUP($A136,[2]CurveFetch!$D$8:$R$1000,9,0)</f>
        <v>0</v>
      </c>
      <c r="I136" s="104">
        <f ca="1">VLOOKUP($A136,[2]CurveFetch!$D$8:$R$1000,11,0)</f>
        <v>6.0852059595472997E-2</v>
      </c>
      <c r="J136" s="104">
        <f ca="1">VLOOKUP($A136,[2]CurveFetch!$D$8:$R$1000,8,0)</f>
        <v>0</v>
      </c>
      <c r="K136" s="104">
        <f t="shared" ca="1" si="43"/>
        <v>0.3</v>
      </c>
      <c r="L136" s="104">
        <f t="shared" ca="1" si="44"/>
        <v>0.3</v>
      </c>
      <c r="M136" s="104">
        <f t="shared" ca="1" si="46"/>
        <v>34.799999999999997</v>
      </c>
      <c r="N136" s="101">
        <f t="shared" ca="1" si="47"/>
        <v>40940</v>
      </c>
      <c r="O136" s="144">
        <v>41.781469438391639</v>
      </c>
      <c r="P136" s="145">
        <v>24.56</v>
      </c>
      <c r="Q136" s="144">
        <v>39.63804739929968</v>
      </c>
      <c r="R136" s="145">
        <v>25.27</v>
      </c>
      <c r="S136" s="144">
        <v>49.605072229329281</v>
      </c>
      <c r="T136" s="145">
        <v>27.694830161157025</v>
      </c>
    </row>
    <row r="137" spans="1:20" x14ac:dyDescent="0.2">
      <c r="A137" s="101">
        <f t="shared" ca="1" si="45"/>
        <v>40969</v>
      </c>
      <c r="B137" s="104">
        <f ca="1">VLOOKUP($A137,[2]CurveFetch!$D$8:$R$1000,2,0)</f>
        <v>4.2</v>
      </c>
      <c r="C137" s="104">
        <f ca="1">VLOOKUP($A137,[2]CurveFetch!$D$8:$R$1000,7,0)</f>
        <v>0.3</v>
      </c>
      <c r="D137" s="104">
        <f ca="1">VLOOKUP($A137,[2]CurveFetch!$D$8:$R$1000,5,0)</f>
        <v>0</v>
      </c>
      <c r="E137" s="104">
        <f ca="1">VLOOKUP($A137,[2]CurveFetch!$D$8:$R$1000,4,0)</f>
        <v>0.01</v>
      </c>
      <c r="F137" s="104">
        <f ca="1">VLOOKUP($A137,[2]CurveFetch!$D$8:$R$1000,15,0)</f>
        <v>0</v>
      </c>
      <c r="G137" s="104">
        <f ca="1">VLOOKUP($A137,[2]CurveFetch!$D$8:$R$1000,3,0)</f>
        <v>-0.19</v>
      </c>
      <c r="H137" s="104">
        <f ca="1">VLOOKUP($A137,[2]CurveFetch!$D$8:$R$1000,9,0)</f>
        <v>0</v>
      </c>
      <c r="I137" s="104">
        <f ca="1">VLOOKUP($A137,[2]CurveFetch!$D$8:$R$1000,11,0)</f>
        <v>6.0872376268535998E-2</v>
      </c>
      <c r="J137" s="104">
        <f ca="1">VLOOKUP($A137,[2]CurveFetch!$D$8:$R$1000,8,0)</f>
        <v>0</v>
      </c>
      <c r="K137" s="104">
        <f t="shared" ca="1" si="43"/>
        <v>0.3</v>
      </c>
      <c r="L137" s="104">
        <f t="shared" ca="1" si="44"/>
        <v>0.3</v>
      </c>
      <c r="M137" s="104">
        <f t="shared" ca="1" si="46"/>
        <v>33.75</v>
      </c>
      <c r="N137" s="101">
        <f t="shared" ca="1" si="47"/>
        <v>40969</v>
      </c>
      <c r="O137" s="144">
        <v>26.781469438391643</v>
      </c>
      <c r="P137" s="145">
        <v>20</v>
      </c>
      <c r="Q137" s="144">
        <v>38.63804739929968</v>
      </c>
      <c r="R137" s="145">
        <v>20.3</v>
      </c>
      <c r="S137" s="144">
        <v>23.605072229329284</v>
      </c>
      <c r="T137" s="145">
        <v>33.244561343952725</v>
      </c>
    </row>
    <row r="138" spans="1:20" x14ac:dyDescent="0.2">
      <c r="A138" s="101">
        <f t="shared" ca="1" si="45"/>
        <v>41000</v>
      </c>
      <c r="B138" s="104">
        <f ca="1">VLOOKUP($A138,[2]CurveFetch!$D$8:$R$1000,2,0)</f>
        <v>4.0149999999999997</v>
      </c>
      <c r="C138" s="104">
        <f ca="1">VLOOKUP($A138,[2]CurveFetch!$D$8:$R$1000,7,0)</f>
        <v>0.34</v>
      </c>
      <c r="D138" s="104">
        <f ca="1">VLOOKUP($A138,[2]CurveFetch!$D$8:$R$1000,5,0)</f>
        <v>0</v>
      </c>
      <c r="E138" s="104">
        <f ca="1">VLOOKUP($A138,[2]CurveFetch!$D$8:$R$1000,4,0)</f>
        <v>0.01</v>
      </c>
      <c r="F138" s="104">
        <f ca="1">VLOOKUP($A138,[2]CurveFetch!$D$8:$R$1000,15,0)</f>
        <v>0</v>
      </c>
      <c r="G138" s="104">
        <f ca="1">VLOOKUP($A138,[2]CurveFetch!$D$8:$R$1000,3,0)</f>
        <v>-0.19</v>
      </c>
      <c r="H138" s="104">
        <f ca="1">VLOOKUP($A138,[2]CurveFetch!$D$8:$R$1000,9,0)</f>
        <v>0</v>
      </c>
      <c r="I138" s="104">
        <f ca="1">VLOOKUP($A138,[2]CurveFetch!$D$8:$R$1000,11,0)</f>
        <v>6.0894094091616002E-2</v>
      </c>
      <c r="J138" s="104">
        <f ca="1">VLOOKUP($A138,[2]CurveFetch!$D$8:$R$1000,8,0)</f>
        <v>0</v>
      </c>
      <c r="K138" s="104">
        <f t="shared" ca="1" si="43"/>
        <v>0.34</v>
      </c>
      <c r="L138" s="104">
        <f t="shared" ca="1" si="44"/>
        <v>0.34</v>
      </c>
      <c r="M138" s="104">
        <f t="shared" ca="1" si="46"/>
        <v>32.662499999999994</v>
      </c>
      <c r="N138" s="101">
        <f t="shared" ca="1" si="47"/>
        <v>41000</v>
      </c>
      <c r="O138" s="144">
        <v>25.281469438391643</v>
      </c>
      <c r="P138" s="145">
        <v>20.71</v>
      </c>
      <c r="Q138" s="144">
        <v>36.13804739929968</v>
      </c>
      <c r="R138" s="145">
        <v>18.55</v>
      </c>
      <c r="S138" s="144">
        <v>19.355072229329284</v>
      </c>
      <c r="T138" s="145">
        <v>34.848055967608644</v>
      </c>
    </row>
    <row r="139" spans="1:20" x14ac:dyDescent="0.2">
      <c r="A139" s="101">
        <f t="shared" ca="1" si="45"/>
        <v>41030</v>
      </c>
      <c r="B139" s="104">
        <f ca="1">VLOOKUP($A139,[2]CurveFetch!$D$8:$R$1000,2,0)</f>
        <v>3.97</v>
      </c>
      <c r="C139" s="104">
        <f ca="1">VLOOKUP($A139,[2]CurveFetch!$D$8:$R$1000,7,0)</f>
        <v>0.34</v>
      </c>
      <c r="D139" s="104">
        <f ca="1">VLOOKUP($A139,[2]CurveFetch!$D$8:$R$1000,5,0)</f>
        <v>0</v>
      </c>
      <c r="E139" s="104">
        <f ca="1">VLOOKUP($A139,[2]CurveFetch!$D$8:$R$1000,4,0)</f>
        <v>0.01</v>
      </c>
      <c r="F139" s="104">
        <f ca="1">VLOOKUP($A139,[2]CurveFetch!$D$8:$R$1000,15,0)</f>
        <v>0</v>
      </c>
      <c r="G139" s="104">
        <f ca="1">VLOOKUP($A139,[2]CurveFetch!$D$8:$R$1000,3,0)</f>
        <v>-0.19</v>
      </c>
      <c r="H139" s="104">
        <f ca="1">VLOOKUP($A139,[2]CurveFetch!$D$8:$R$1000,9,0)</f>
        <v>0</v>
      </c>
      <c r="I139" s="104">
        <f ca="1">VLOOKUP($A139,[2]CurveFetch!$D$8:$R$1000,11,0)</f>
        <v>6.0915111339906999E-2</v>
      </c>
      <c r="J139" s="104">
        <f ca="1">VLOOKUP($A139,[2]CurveFetch!$D$8:$R$1000,8,0)</f>
        <v>0</v>
      </c>
      <c r="K139" s="104">
        <f t="shared" ca="1" si="43"/>
        <v>0.34</v>
      </c>
      <c r="L139" s="104">
        <f t="shared" ca="1" si="44"/>
        <v>0.34</v>
      </c>
      <c r="M139" s="104">
        <f t="shared" ca="1" si="46"/>
        <v>32.325000000000003</v>
      </c>
      <c r="N139" s="101">
        <f t="shared" ca="1" si="47"/>
        <v>41030</v>
      </c>
      <c r="O139" s="144">
        <v>35.531207191716547</v>
      </c>
      <c r="P139" s="145">
        <v>18.47</v>
      </c>
      <c r="Q139" s="144">
        <v>38.435856503150205</v>
      </c>
      <c r="R139" s="145">
        <v>27.39</v>
      </c>
      <c r="S139" s="144">
        <v>32.200730181093839</v>
      </c>
      <c r="T139" s="145">
        <v>22.231602074087121</v>
      </c>
    </row>
    <row r="140" spans="1:20" x14ac:dyDescent="0.2">
      <c r="A140" s="101">
        <f t="shared" ca="1" si="45"/>
        <v>41061</v>
      </c>
      <c r="B140" s="104">
        <f ca="1">VLOOKUP($A140,[2]CurveFetch!$D$8:$R$1000,2,0)</f>
        <v>3.99</v>
      </c>
      <c r="C140" s="104">
        <f ca="1">VLOOKUP($A140,[2]CurveFetch!$D$8:$R$1000,7,0)</f>
        <v>0.34</v>
      </c>
      <c r="D140" s="104">
        <f ca="1">VLOOKUP($A140,[2]CurveFetch!$D$8:$R$1000,5,0)</f>
        <v>0</v>
      </c>
      <c r="E140" s="104">
        <f ca="1">VLOOKUP($A140,[2]CurveFetch!$D$8:$R$1000,4,0)</f>
        <v>0.01</v>
      </c>
      <c r="F140" s="104">
        <f ca="1">VLOOKUP($A140,[2]CurveFetch!$D$8:$R$1000,15,0)</f>
        <v>0</v>
      </c>
      <c r="G140" s="104">
        <f ca="1">VLOOKUP($A140,[2]CurveFetch!$D$8:$R$1000,3,0)</f>
        <v>-0.19</v>
      </c>
      <c r="H140" s="104">
        <f ca="1">VLOOKUP($A140,[2]CurveFetch!$D$8:$R$1000,9,0)</f>
        <v>0</v>
      </c>
      <c r="I140" s="104">
        <f ca="1">VLOOKUP($A140,[2]CurveFetch!$D$8:$R$1000,11,0)</f>
        <v>6.0936829163295E-2</v>
      </c>
      <c r="J140" s="104">
        <f ca="1">VLOOKUP($A140,[2]CurveFetch!$D$8:$R$1000,8,0)</f>
        <v>0</v>
      </c>
      <c r="K140" s="104">
        <f t="shared" ca="1" si="43"/>
        <v>0.34</v>
      </c>
      <c r="L140" s="104">
        <f t="shared" ca="1" si="44"/>
        <v>0.34</v>
      </c>
      <c r="M140" s="104">
        <f t="shared" ca="1" si="46"/>
        <v>32.475000000000001</v>
      </c>
      <c r="N140" s="101">
        <f t="shared" ca="1" si="47"/>
        <v>41061</v>
      </c>
      <c r="O140" s="144">
        <v>32.786200776577161</v>
      </c>
      <c r="P140" s="145">
        <v>19.27</v>
      </c>
      <c r="Q140" s="144">
        <v>31.435856503150198</v>
      </c>
      <c r="R140" s="145">
        <v>24.35</v>
      </c>
      <c r="S140" s="144">
        <v>29.964407578711199</v>
      </c>
      <c r="T140" s="145">
        <v>22.898907704099482</v>
      </c>
    </row>
    <row r="141" spans="1:20" x14ac:dyDescent="0.2">
      <c r="A141" s="101">
        <f t="shared" ca="1" si="45"/>
        <v>41091</v>
      </c>
      <c r="B141" s="104">
        <f ca="1">VLOOKUP($A141,[2]CurveFetch!$D$8:$R$1000,2,0)</f>
        <v>4.0049999999999999</v>
      </c>
      <c r="C141" s="104">
        <f ca="1">VLOOKUP($A141,[2]CurveFetch!$D$8:$R$1000,7,0)</f>
        <v>0.34</v>
      </c>
      <c r="D141" s="104">
        <f ca="1">VLOOKUP($A141,[2]CurveFetch!$D$8:$R$1000,5,0)</f>
        <v>0</v>
      </c>
      <c r="E141" s="104">
        <f ca="1">VLOOKUP($A141,[2]CurveFetch!$D$8:$R$1000,4,0)</f>
        <v>0.01</v>
      </c>
      <c r="F141" s="104">
        <f ca="1">VLOOKUP($A141,[2]CurveFetch!$D$8:$R$1000,15,0)</f>
        <v>0</v>
      </c>
      <c r="G141" s="104">
        <f ca="1">VLOOKUP($A141,[2]CurveFetch!$D$8:$R$1000,3,0)</f>
        <v>-0.19</v>
      </c>
      <c r="H141" s="104">
        <f ca="1">VLOOKUP($A141,[2]CurveFetch!$D$8:$R$1000,9,0)</f>
        <v>0</v>
      </c>
      <c r="I141" s="104">
        <f ca="1">VLOOKUP($A141,[2]CurveFetch!$D$8:$R$1000,11,0)</f>
        <v>6.0957846411885001E-2</v>
      </c>
      <c r="J141" s="104">
        <f ca="1">VLOOKUP($A141,[2]CurveFetch!$D$8:$R$1000,8,0)</f>
        <v>0</v>
      </c>
      <c r="K141" s="104">
        <f t="shared" ca="1" si="43"/>
        <v>0.34</v>
      </c>
      <c r="L141" s="104">
        <f t="shared" ca="1" si="44"/>
        <v>0.34</v>
      </c>
      <c r="M141" s="104">
        <f t="shared" ca="1" si="46"/>
        <v>32.587499999999999</v>
      </c>
      <c r="N141" s="101">
        <f t="shared" ca="1" si="47"/>
        <v>41091</v>
      </c>
      <c r="O141" s="144">
        <v>28.786200776577157</v>
      </c>
      <c r="P141" s="145">
        <v>20.14</v>
      </c>
      <c r="Q141" s="144">
        <v>29.685856503150195</v>
      </c>
      <c r="R141" s="145">
        <v>22.86</v>
      </c>
      <c r="S141" s="144">
        <v>28.066994329989971</v>
      </c>
      <c r="T141" s="145">
        <v>21.400798976013956</v>
      </c>
    </row>
    <row r="142" spans="1:20" x14ac:dyDescent="0.2">
      <c r="A142" s="101">
        <f t="shared" ca="1" si="45"/>
        <v>41122</v>
      </c>
      <c r="B142" s="104">
        <f ca="1">VLOOKUP($A142,[2]CurveFetch!$D$8:$R$1000,2,0)</f>
        <v>4.0149999999999997</v>
      </c>
      <c r="C142" s="104">
        <f ca="1">VLOOKUP($A142,[2]CurveFetch!$D$8:$R$1000,7,0)</f>
        <v>0.34</v>
      </c>
      <c r="D142" s="104">
        <f ca="1">VLOOKUP($A142,[2]CurveFetch!$D$8:$R$1000,5,0)</f>
        <v>0</v>
      </c>
      <c r="E142" s="104">
        <f ca="1">VLOOKUP($A142,[2]CurveFetch!$D$8:$R$1000,4,0)</f>
        <v>0.01</v>
      </c>
      <c r="F142" s="104">
        <f ca="1">VLOOKUP($A142,[2]CurveFetch!$D$8:$R$1000,15,0)</f>
        <v>0</v>
      </c>
      <c r="G142" s="104">
        <f ca="1">VLOOKUP($A142,[2]CurveFetch!$D$8:$R$1000,3,0)</f>
        <v>-0.19</v>
      </c>
      <c r="H142" s="104">
        <f ca="1">VLOOKUP($A142,[2]CurveFetch!$D$8:$R$1000,9,0)</f>
        <v>0</v>
      </c>
      <c r="I142" s="104">
        <f ca="1">VLOOKUP($A142,[2]CurveFetch!$D$8:$R$1000,11,0)</f>
        <v>6.0979564235580999E-2</v>
      </c>
      <c r="J142" s="104">
        <f ca="1">VLOOKUP($A142,[2]CurveFetch!$D$8:$R$1000,8,0)</f>
        <v>0</v>
      </c>
      <c r="K142" s="104">
        <f t="shared" ca="1" si="43"/>
        <v>0.34</v>
      </c>
      <c r="L142" s="104">
        <f t="shared" ca="1" si="44"/>
        <v>0.34</v>
      </c>
      <c r="M142" s="104">
        <f t="shared" ca="1" si="46"/>
        <v>32.662499999999994</v>
      </c>
      <c r="N142" s="101">
        <f t="shared" ca="1" si="47"/>
        <v>41122</v>
      </c>
      <c r="O142" s="144">
        <v>24.479761668101148</v>
      </c>
      <c r="P142" s="145">
        <v>15.39</v>
      </c>
      <c r="Q142" s="144">
        <v>26.238097697362388</v>
      </c>
      <c r="R142" s="145">
        <v>19.29</v>
      </c>
      <c r="S142" s="144">
        <v>18.742936443700515</v>
      </c>
      <c r="T142" s="145">
        <v>14.391760025175714</v>
      </c>
    </row>
    <row r="143" spans="1:20" x14ac:dyDescent="0.2">
      <c r="A143" s="101">
        <f t="shared" ca="1" si="45"/>
        <v>41153</v>
      </c>
      <c r="B143" s="104">
        <f ca="1">VLOOKUP($A143,[2]CurveFetch!$D$8:$R$1000,2,0)</f>
        <v>4.032</v>
      </c>
      <c r="C143" s="104">
        <f ca="1">VLOOKUP($A143,[2]CurveFetch!$D$8:$R$1000,7,0)</f>
        <v>0.34</v>
      </c>
      <c r="D143" s="104">
        <f ca="1">VLOOKUP($A143,[2]CurveFetch!$D$8:$R$1000,5,0)</f>
        <v>0</v>
      </c>
      <c r="E143" s="104">
        <f ca="1">VLOOKUP($A143,[2]CurveFetch!$D$8:$R$1000,4,0)</f>
        <v>0.01</v>
      </c>
      <c r="F143" s="104">
        <f ca="1">VLOOKUP($A143,[2]CurveFetch!$D$8:$R$1000,15,0)</f>
        <v>0</v>
      </c>
      <c r="G143" s="104">
        <f ca="1">VLOOKUP($A143,[2]CurveFetch!$D$8:$R$1000,3,0)</f>
        <v>-0.19</v>
      </c>
      <c r="H143" s="104">
        <f ca="1">VLOOKUP($A143,[2]CurveFetch!$D$8:$R$1000,9,0)</f>
        <v>0</v>
      </c>
      <c r="I143" s="104">
        <f ca="1">VLOOKUP($A143,[2]CurveFetch!$D$8:$R$1000,11,0)</f>
        <v>6.1001282059435002E-2</v>
      </c>
      <c r="J143" s="104">
        <f ca="1">VLOOKUP($A143,[2]CurveFetch!$D$8:$R$1000,8,0)</f>
        <v>0</v>
      </c>
      <c r="K143" s="104">
        <f t="shared" ca="1" si="43"/>
        <v>0.34</v>
      </c>
      <c r="L143" s="104">
        <f t="shared" ca="1" si="44"/>
        <v>0.34</v>
      </c>
      <c r="M143" s="104">
        <f t="shared" ca="1" si="46"/>
        <v>32.79</v>
      </c>
      <c r="N143" s="101">
        <f t="shared" ca="1" si="47"/>
        <v>41153</v>
      </c>
      <c r="O143" s="144">
        <v>24.979761668101148</v>
      </c>
      <c r="P143" s="145">
        <v>15.33</v>
      </c>
      <c r="Q143" s="144">
        <v>27.738097697362388</v>
      </c>
      <c r="R143" s="145">
        <v>14.42</v>
      </c>
      <c r="S143" s="144">
        <v>19.992936443700515</v>
      </c>
      <c r="T143" s="145">
        <v>14.134367552057434</v>
      </c>
    </row>
    <row r="144" spans="1:20" x14ac:dyDescent="0.2">
      <c r="A144" s="101">
        <f t="shared" ca="1" si="45"/>
        <v>41183</v>
      </c>
      <c r="B144" s="104">
        <f ca="1">VLOOKUP($A144,[2]CurveFetch!$D$8:$R$1000,2,0)</f>
        <v>4.0419999999999998</v>
      </c>
      <c r="C144" s="104">
        <f ca="1">VLOOKUP($A144,[2]CurveFetch!$D$8:$R$1000,7,0)</f>
        <v>0.34</v>
      </c>
      <c r="D144" s="104">
        <f ca="1">VLOOKUP($A144,[2]CurveFetch!$D$8:$R$1000,5,0)</f>
        <v>0</v>
      </c>
      <c r="E144" s="104">
        <f ca="1">VLOOKUP($A144,[2]CurveFetch!$D$8:$R$1000,4,0)</f>
        <v>0.01</v>
      </c>
      <c r="F144" s="104">
        <f ca="1">VLOOKUP($A144,[2]CurveFetch!$D$8:$R$1000,15,0)</f>
        <v>0</v>
      </c>
      <c r="G144" s="104">
        <f ca="1">VLOOKUP($A144,[2]CurveFetch!$D$8:$R$1000,3,0)</f>
        <v>-0.19</v>
      </c>
      <c r="H144" s="104">
        <f ca="1">VLOOKUP($A144,[2]CurveFetch!$D$8:$R$1000,9,0)</f>
        <v>0</v>
      </c>
      <c r="I144" s="104">
        <f ca="1">VLOOKUP($A144,[2]CurveFetch!$D$8:$R$1000,11,0)</f>
        <v>6.1022299308473998E-2</v>
      </c>
      <c r="J144" s="104">
        <f ca="1">VLOOKUP($A144,[2]CurveFetch!$D$8:$R$1000,8,0)</f>
        <v>0</v>
      </c>
      <c r="K144" s="104">
        <f t="shared" ca="1" si="43"/>
        <v>0.34</v>
      </c>
      <c r="L144" s="104">
        <f t="shared" ca="1" si="44"/>
        <v>0.34</v>
      </c>
      <c r="M144" s="104">
        <f t="shared" ca="1" si="46"/>
        <v>32.864999999999995</v>
      </c>
      <c r="N144" s="101">
        <f t="shared" ca="1" si="47"/>
        <v>41183</v>
      </c>
      <c r="O144" s="144">
        <v>55.979761668101148</v>
      </c>
      <c r="P144" s="145">
        <v>15.5</v>
      </c>
      <c r="Q144" s="144">
        <v>35.738097697362385</v>
      </c>
      <c r="R144" s="145">
        <v>17.63</v>
      </c>
      <c r="S144" s="144">
        <v>58.492936443700515</v>
      </c>
      <c r="T144" s="145">
        <v>6.7209266918423829</v>
      </c>
    </row>
    <row r="145" spans="1:20" x14ac:dyDescent="0.2">
      <c r="A145" s="101">
        <f t="shared" ca="1" si="45"/>
        <v>41214</v>
      </c>
      <c r="B145" s="104">
        <f ca="1">VLOOKUP($A145,[2]CurveFetch!$D$8:$R$1000,2,0)</f>
        <v>4.1870000000000003</v>
      </c>
      <c r="C145" s="104">
        <f ca="1">VLOOKUP($A145,[2]CurveFetch!$D$8:$R$1000,7,0)</f>
        <v>0.3</v>
      </c>
      <c r="D145" s="104">
        <f ca="1">VLOOKUP($A145,[2]CurveFetch!$D$8:$R$1000,5,0)</f>
        <v>0</v>
      </c>
      <c r="E145" s="104">
        <f ca="1">VLOOKUP($A145,[2]CurveFetch!$D$8:$R$1000,4,0)</f>
        <v>0.01</v>
      </c>
      <c r="F145" s="104">
        <f ca="1">VLOOKUP($A145,[2]CurveFetch!$D$8:$R$1000,15,0)</f>
        <v>0</v>
      </c>
      <c r="G145" s="104">
        <f ca="1">VLOOKUP($A145,[2]CurveFetch!$D$8:$R$1000,3,0)</f>
        <v>-0.19</v>
      </c>
      <c r="H145" s="104">
        <f ca="1">VLOOKUP($A145,[2]CurveFetch!$D$8:$R$1000,9,0)</f>
        <v>0</v>
      </c>
      <c r="I145" s="104">
        <f ca="1">VLOOKUP($A145,[2]CurveFetch!$D$8:$R$1000,11,0)</f>
        <v>6.1044017132634999E-2</v>
      </c>
      <c r="J145" s="104">
        <f ca="1">VLOOKUP($A145,[2]CurveFetch!$D$8:$R$1000,8,0)</f>
        <v>0</v>
      </c>
      <c r="K145" s="104">
        <f t="shared" ca="1" si="43"/>
        <v>0.3</v>
      </c>
      <c r="L145" s="104">
        <f t="shared" ca="1" si="44"/>
        <v>0.3</v>
      </c>
      <c r="M145" s="104">
        <f t="shared" ca="1" si="46"/>
        <v>33.652500000000003</v>
      </c>
      <c r="N145" s="101">
        <f t="shared" ca="1" si="47"/>
        <v>41214</v>
      </c>
      <c r="O145" s="144">
        <v>42.53888049637748</v>
      </c>
      <c r="P145" s="145">
        <v>16.04</v>
      </c>
      <c r="Q145" s="144">
        <v>46.622378430858106</v>
      </c>
      <c r="R145" s="145">
        <v>18.86</v>
      </c>
      <c r="S145" s="144">
        <v>43.345552566207509</v>
      </c>
      <c r="T145" s="145">
        <v>13.790982957472792</v>
      </c>
    </row>
    <row r="146" spans="1:20" x14ac:dyDescent="0.2">
      <c r="A146" s="101">
        <f t="shared" ca="1" si="45"/>
        <v>41244</v>
      </c>
      <c r="B146" s="104">
        <f ca="1">VLOOKUP($A146,[2]CurveFetch!$D$8:$R$1000,2,0)</f>
        <v>4.3220000000000001</v>
      </c>
      <c r="C146" s="104">
        <f ca="1">VLOOKUP($A146,[2]CurveFetch!$D$8:$R$1000,7,0)</f>
        <v>0.3</v>
      </c>
      <c r="D146" s="104">
        <f ca="1">VLOOKUP($A146,[2]CurveFetch!$D$8:$R$1000,5,0)</f>
        <v>0</v>
      </c>
      <c r="E146" s="104">
        <f ca="1">VLOOKUP($A146,[2]CurveFetch!$D$8:$R$1000,4,0)</f>
        <v>0.01</v>
      </c>
      <c r="F146" s="104">
        <f ca="1">VLOOKUP($A146,[2]CurveFetch!$D$8:$R$1000,15,0)</f>
        <v>0</v>
      </c>
      <c r="G146" s="104">
        <f ca="1">VLOOKUP($A146,[2]CurveFetch!$D$8:$R$1000,3,0)</f>
        <v>-0.19</v>
      </c>
      <c r="H146" s="104">
        <f ca="1">VLOOKUP($A146,[2]CurveFetch!$D$8:$R$1000,9,0)</f>
        <v>0</v>
      </c>
      <c r="I146" s="104">
        <f ca="1">VLOOKUP($A146,[2]CurveFetch!$D$8:$R$1000,11,0)</f>
        <v>6.1065034381972E-2</v>
      </c>
      <c r="J146" s="104">
        <f ca="1">VLOOKUP($A146,[2]CurveFetch!$D$8:$R$1000,8,0)</f>
        <v>0</v>
      </c>
      <c r="K146" s="104">
        <f t="shared" ca="1" si="43"/>
        <v>0.3</v>
      </c>
      <c r="L146" s="104">
        <f t="shared" ca="1" si="44"/>
        <v>0.3</v>
      </c>
      <c r="M146" s="104">
        <f t="shared" ca="1" si="46"/>
        <v>34.664999999999999</v>
      </c>
      <c r="N146" s="101">
        <f t="shared" ca="1" si="47"/>
        <v>41244</v>
      </c>
      <c r="O146" s="144">
        <v>54.538880496377487</v>
      </c>
      <c r="P146" s="145">
        <v>19.420000000000002</v>
      </c>
      <c r="Q146" s="144">
        <v>59.622378430858099</v>
      </c>
      <c r="R146" s="145">
        <v>24.81</v>
      </c>
      <c r="S146" s="144">
        <v>58.345552566207516</v>
      </c>
      <c r="T146" s="145">
        <v>18.403886183279241</v>
      </c>
    </row>
    <row r="147" spans="1:20" x14ac:dyDescent="0.2">
      <c r="A147" s="101">
        <f t="shared" ca="1" si="45"/>
        <v>41275</v>
      </c>
      <c r="B147" s="104">
        <f ca="1">VLOOKUP($A147,[2]CurveFetch!$D$8:$R$1000,2,0)</f>
        <v>4.5599999999999996</v>
      </c>
      <c r="C147" s="104">
        <f ca="1">VLOOKUP($A147,[2]CurveFetch!$D$8:$R$1000,7,0)</f>
        <v>0.3</v>
      </c>
      <c r="D147" s="104">
        <f ca="1">VLOOKUP($A147,[2]CurveFetch!$D$8:$R$1000,5,0)</f>
        <v>0</v>
      </c>
      <c r="E147" s="104">
        <f ca="1">VLOOKUP($A147,[2]CurveFetch!$D$8:$R$1000,4,0)</f>
        <v>0.01</v>
      </c>
      <c r="F147" s="104">
        <f ca="1">VLOOKUP($A147,[2]CurveFetch!$D$8:$R$1000,15,0)</f>
        <v>0</v>
      </c>
      <c r="G147" s="104">
        <f ca="1">VLOOKUP($A147,[2]CurveFetch!$D$8:$R$1000,3,0)</f>
        <v>-0.19</v>
      </c>
      <c r="H147" s="104">
        <f ca="1">VLOOKUP($A147,[2]CurveFetch!$D$8:$R$1000,9,0)</f>
        <v>0</v>
      </c>
      <c r="I147" s="104">
        <f ca="1">VLOOKUP($A147,[2]CurveFetch!$D$8:$R$1000,11,0)</f>
        <v>6.1086752206441997E-2</v>
      </c>
      <c r="J147" s="104">
        <f ca="1">VLOOKUP($A147,[2]CurveFetch!$D$8:$R$1000,8,0)</f>
        <v>0</v>
      </c>
      <c r="K147" s="104">
        <f t="shared" ca="1" si="43"/>
        <v>0.3</v>
      </c>
      <c r="L147" s="104">
        <f t="shared" ca="1" si="44"/>
        <v>0.3</v>
      </c>
      <c r="M147" s="104">
        <f t="shared" ca="1" si="46"/>
        <v>36.449999999999996</v>
      </c>
      <c r="N147" s="101">
        <f t="shared" ca="1" si="47"/>
        <v>41275</v>
      </c>
      <c r="O147" s="144">
        <v>36.53888049637748</v>
      </c>
      <c r="P147" s="145">
        <v>17.27</v>
      </c>
      <c r="Q147" s="144">
        <v>47.622378430858106</v>
      </c>
      <c r="R147" s="145">
        <v>21.47</v>
      </c>
      <c r="S147" s="144">
        <v>38.345552566207509</v>
      </c>
      <c r="T147" s="145">
        <v>14.539370054246987</v>
      </c>
    </row>
    <row r="148" spans="1:20" x14ac:dyDescent="0.2">
      <c r="A148" s="101">
        <f t="shared" ca="1" si="45"/>
        <v>41306</v>
      </c>
      <c r="B148" s="104">
        <f ca="1">VLOOKUP($A148,[2]CurveFetch!$D$8:$R$1000,2,0)</f>
        <v>4.4450000000000003</v>
      </c>
      <c r="C148" s="104">
        <f ca="1">VLOOKUP($A148,[2]CurveFetch!$D$8:$R$1000,7,0)</f>
        <v>0.3</v>
      </c>
      <c r="D148" s="104">
        <f ca="1">VLOOKUP($A148,[2]CurveFetch!$D$8:$R$1000,5,0)</f>
        <v>0</v>
      </c>
      <c r="E148" s="104">
        <f ca="1">VLOOKUP($A148,[2]CurveFetch!$D$8:$R$1000,4,0)</f>
        <v>0.01</v>
      </c>
      <c r="F148" s="104">
        <f ca="1">VLOOKUP($A148,[2]CurveFetch!$D$8:$R$1000,15,0)</f>
        <v>0</v>
      </c>
      <c r="G148" s="104">
        <f ca="1">VLOOKUP($A148,[2]CurveFetch!$D$8:$R$1000,3,0)</f>
        <v>-0.19</v>
      </c>
      <c r="H148" s="104">
        <f ca="1">VLOOKUP($A148,[2]CurveFetch!$D$8:$R$1000,9,0)</f>
        <v>0</v>
      </c>
      <c r="I148" s="104">
        <f ca="1">VLOOKUP($A148,[2]CurveFetch!$D$8:$R$1000,11,0)</f>
        <v>6.1108470031069E-2</v>
      </c>
      <c r="J148" s="104">
        <f ca="1">VLOOKUP($A148,[2]CurveFetch!$D$8:$R$1000,8,0)</f>
        <v>0</v>
      </c>
      <c r="K148" s="104">
        <f t="shared" ca="1" si="43"/>
        <v>0.3</v>
      </c>
      <c r="L148" s="104">
        <f t="shared" ca="1" si="44"/>
        <v>0.3</v>
      </c>
      <c r="M148" s="104">
        <f t="shared" ca="1" si="46"/>
        <v>35.587499999999999</v>
      </c>
      <c r="N148" s="101">
        <f t="shared" ca="1" si="47"/>
        <v>41306</v>
      </c>
      <c r="O148" s="144">
        <v>42.121837477478778</v>
      </c>
      <c r="P148" s="145">
        <v>24.56</v>
      </c>
      <c r="Q148" s="144">
        <v>40.030716235316</v>
      </c>
      <c r="R148" s="145">
        <v>25.27</v>
      </c>
      <c r="S148" s="144">
        <v>49.962307309386887</v>
      </c>
      <c r="T148" s="145">
        <v>28.14106173533991</v>
      </c>
    </row>
    <row r="149" spans="1:20" x14ac:dyDescent="0.2">
      <c r="A149" s="101">
        <f t="shared" ca="1" si="45"/>
        <v>41334</v>
      </c>
      <c r="B149" s="104">
        <f ca="1">VLOOKUP($A149,[2]CurveFetch!$D$8:$R$1000,2,0)</f>
        <v>4.3049999999999997</v>
      </c>
      <c r="C149" s="104">
        <f ca="1">VLOOKUP($A149,[2]CurveFetch!$D$8:$R$1000,7,0)</f>
        <v>0.3</v>
      </c>
      <c r="D149" s="104">
        <f ca="1">VLOOKUP($A149,[2]CurveFetch!$D$8:$R$1000,5,0)</f>
        <v>0</v>
      </c>
      <c r="E149" s="104">
        <f ca="1">VLOOKUP($A149,[2]CurveFetch!$D$8:$R$1000,4,0)</f>
        <v>0.01</v>
      </c>
      <c r="F149" s="104">
        <f ca="1">VLOOKUP($A149,[2]CurveFetch!$D$8:$R$1000,15,0)</f>
        <v>0</v>
      </c>
      <c r="G149" s="104">
        <f ca="1">VLOOKUP($A149,[2]CurveFetch!$D$8:$R$1000,3,0)</f>
        <v>-0.19</v>
      </c>
      <c r="H149" s="104">
        <f ca="1">VLOOKUP($A149,[2]CurveFetch!$D$8:$R$1000,9,0)</f>
        <v>0</v>
      </c>
      <c r="I149" s="104">
        <f ca="1">VLOOKUP($A149,[2]CurveFetch!$D$8:$R$1000,11,0)</f>
        <v>6.1128086130865997E-2</v>
      </c>
      <c r="J149" s="104">
        <f ca="1">VLOOKUP($A149,[2]CurveFetch!$D$8:$R$1000,8,0)</f>
        <v>0</v>
      </c>
      <c r="K149" s="104">
        <f t="shared" ca="1" si="43"/>
        <v>0.3</v>
      </c>
      <c r="L149" s="104">
        <f t="shared" ca="1" si="44"/>
        <v>0.3</v>
      </c>
      <c r="M149" s="104">
        <f t="shared" ca="1" si="46"/>
        <v>34.537499999999994</v>
      </c>
      <c r="N149" s="101">
        <f t="shared" ca="1" si="47"/>
        <v>41334</v>
      </c>
      <c r="O149" s="144">
        <v>27.121837477478781</v>
      </c>
      <c r="P149" s="145">
        <v>20</v>
      </c>
      <c r="Q149" s="144">
        <v>39.030716235316</v>
      </c>
      <c r="R149" s="145">
        <v>20.3</v>
      </c>
      <c r="S149" s="144">
        <v>23.96230730938689</v>
      </c>
      <c r="T149" s="145">
        <v>33.690792918135614</v>
      </c>
    </row>
    <row r="150" spans="1:20" x14ac:dyDescent="0.2">
      <c r="A150" s="101">
        <f t="shared" ca="1" si="45"/>
        <v>41365</v>
      </c>
      <c r="B150" s="104">
        <f ca="1">VLOOKUP($A150,[2]CurveFetch!$D$8:$R$1000,2,0)</f>
        <v>4.12</v>
      </c>
      <c r="C150" s="104">
        <f ca="1">VLOOKUP($A150,[2]CurveFetch!$D$8:$R$1000,7,0)</f>
        <v>0.34</v>
      </c>
      <c r="D150" s="104">
        <f ca="1">VLOOKUP($A150,[2]CurveFetch!$D$8:$R$1000,5,0)</f>
        <v>0</v>
      </c>
      <c r="E150" s="104">
        <f ca="1">VLOOKUP($A150,[2]CurveFetch!$D$8:$R$1000,4,0)</f>
        <v>0.01</v>
      </c>
      <c r="F150" s="104">
        <f ca="1">VLOOKUP($A150,[2]CurveFetch!$D$8:$R$1000,15,0)</f>
        <v>0</v>
      </c>
      <c r="G150" s="104">
        <f ca="1">VLOOKUP($A150,[2]CurveFetch!$D$8:$R$1000,3,0)</f>
        <v>-0.19</v>
      </c>
      <c r="H150" s="104">
        <f ca="1">VLOOKUP($A150,[2]CurveFetch!$D$8:$R$1000,9,0)</f>
        <v>0</v>
      </c>
      <c r="I150" s="104">
        <f ca="1">VLOOKUP($A150,[2]CurveFetch!$D$8:$R$1000,11,0)</f>
        <v>6.1149803955789998E-2</v>
      </c>
      <c r="J150" s="104">
        <f ca="1">VLOOKUP($A150,[2]CurveFetch!$D$8:$R$1000,8,0)</f>
        <v>0</v>
      </c>
      <c r="K150" s="104">
        <f t="shared" ca="1" si="43"/>
        <v>0.34</v>
      </c>
      <c r="L150" s="104">
        <f t="shared" ca="1" si="44"/>
        <v>0.34</v>
      </c>
      <c r="M150" s="104">
        <f t="shared" ca="1" si="46"/>
        <v>33.450000000000003</v>
      </c>
      <c r="N150" s="101">
        <f t="shared" ca="1" si="47"/>
        <v>41365</v>
      </c>
      <c r="O150" s="144">
        <v>25.621837477478781</v>
      </c>
      <c r="P150" s="145">
        <v>20.71</v>
      </c>
      <c r="Q150" s="144">
        <v>36.530716235316</v>
      </c>
      <c r="R150" s="145">
        <v>18.55</v>
      </c>
      <c r="S150" s="144">
        <v>19.71230730938689</v>
      </c>
      <c r="T150" s="145">
        <v>35.294287541791533</v>
      </c>
    </row>
    <row r="151" spans="1:20" x14ac:dyDescent="0.2">
      <c r="A151" s="101">
        <f t="shared" ca="1" si="45"/>
        <v>41395</v>
      </c>
      <c r="B151" s="104">
        <f ca="1">VLOOKUP($A151,[2]CurveFetch!$D$8:$R$1000,2,0)</f>
        <v>4.0750000000000002</v>
      </c>
      <c r="C151" s="104">
        <f ca="1">VLOOKUP($A151,[2]CurveFetch!$D$8:$R$1000,7,0)</f>
        <v>0.34</v>
      </c>
      <c r="D151" s="104">
        <f ca="1">VLOOKUP($A151,[2]CurveFetch!$D$8:$R$1000,5,0)</f>
        <v>0</v>
      </c>
      <c r="E151" s="104">
        <f ca="1">VLOOKUP($A151,[2]CurveFetch!$D$8:$R$1000,4,0)</f>
        <v>0.01</v>
      </c>
      <c r="F151" s="104">
        <f ca="1">VLOOKUP($A151,[2]CurveFetch!$D$8:$R$1000,15,0)</f>
        <v>0</v>
      </c>
      <c r="G151" s="104">
        <f ca="1">VLOOKUP($A151,[2]CurveFetch!$D$8:$R$1000,3,0)</f>
        <v>-0.19</v>
      </c>
      <c r="H151" s="104">
        <f ca="1">VLOOKUP($A151,[2]CurveFetch!$D$8:$R$1000,9,0)</f>
        <v>0</v>
      </c>
      <c r="I151" s="104">
        <f ca="1">VLOOKUP($A151,[2]CurveFetch!$D$8:$R$1000,11,0)</f>
        <v>6.1170821205865998E-2</v>
      </c>
      <c r="J151" s="104">
        <f ca="1">VLOOKUP($A151,[2]CurveFetch!$D$8:$R$1000,8,0)</f>
        <v>0</v>
      </c>
      <c r="K151" s="104">
        <f t="shared" ca="1" si="43"/>
        <v>0.34</v>
      </c>
      <c r="L151" s="104">
        <f t="shared" ca="1" si="44"/>
        <v>0.34</v>
      </c>
      <c r="M151" s="104">
        <f t="shared" ca="1" si="46"/>
        <v>33.112499999999997</v>
      </c>
      <c r="N151" s="101">
        <f t="shared" ca="1" si="47"/>
        <v>41395</v>
      </c>
      <c r="O151" s="144">
        <v>35.581207191716544</v>
      </c>
      <c r="P151" s="145">
        <v>18.47</v>
      </c>
      <c r="Q151" s="144">
        <v>38.485856503150202</v>
      </c>
      <c r="R151" s="145">
        <v>27.39</v>
      </c>
      <c r="S151" s="144">
        <v>32.229285160564629</v>
      </c>
      <c r="T151" s="145">
        <v>22.024449503816435</v>
      </c>
    </row>
    <row r="152" spans="1:20" x14ac:dyDescent="0.2">
      <c r="A152" s="101">
        <f t="shared" ca="1" si="45"/>
        <v>41426</v>
      </c>
      <c r="B152" s="104">
        <f ca="1">VLOOKUP($A152,[2]CurveFetch!$D$8:$R$1000,2,0)</f>
        <v>4.0949999999999998</v>
      </c>
      <c r="C152" s="104">
        <f ca="1">VLOOKUP($A152,[2]CurveFetch!$D$8:$R$1000,7,0)</f>
        <v>0.34</v>
      </c>
      <c r="D152" s="104">
        <f ca="1">VLOOKUP($A152,[2]CurveFetch!$D$8:$R$1000,5,0)</f>
        <v>0</v>
      </c>
      <c r="E152" s="104">
        <f ca="1">VLOOKUP($A152,[2]CurveFetch!$D$8:$R$1000,4,0)</f>
        <v>0.01</v>
      </c>
      <c r="F152" s="104">
        <f ca="1">VLOOKUP($A152,[2]CurveFetch!$D$8:$R$1000,15,0)</f>
        <v>0</v>
      </c>
      <c r="G152" s="104">
        <f ca="1">VLOOKUP($A152,[2]CurveFetch!$D$8:$R$1000,3,0)</f>
        <v>-0.19</v>
      </c>
      <c r="H152" s="104">
        <f ca="1">VLOOKUP($A152,[2]CurveFetch!$D$8:$R$1000,9,0)</f>
        <v>0</v>
      </c>
      <c r="I152" s="104">
        <f ca="1">VLOOKUP($A152,[2]CurveFetch!$D$8:$R$1000,11,0)</f>
        <v>6.1192539031099003E-2</v>
      </c>
      <c r="J152" s="104">
        <f ca="1">VLOOKUP($A152,[2]CurveFetch!$D$8:$R$1000,8,0)</f>
        <v>0</v>
      </c>
      <c r="K152" s="104">
        <f t="shared" ca="1" si="43"/>
        <v>0.34</v>
      </c>
      <c r="L152" s="104">
        <f t="shared" ca="1" si="44"/>
        <v>0.34</v>
      </c>
      <c r="M152" s="104">
        <f t="shared" ca="1" si="46"/>
        <v>33.262499999999996</v>
      </c>
      <c r="N152" s="101">
        <f t="shared" ca="1" si="47"/>
        <v>41426</v>
      </c>
      <c r="O152" s="144">
        <v>32.836200776577158</v>
      </c>
      <c r="P152" s="145">
        <v>19.27</v>
      </c>
      <c r="Q152" s="144">
        <v>31.485856503150199</v>
      </c>
      <c r="R152" s="145">
        <v>24.35</v>
      </c>
      <c r="S152" s="144">
        <v>29.99296255818199</v>
      </c>
      <c r="T152" s="145">
        <v>22.691755133828796</v>
      </c>
    </row>
    <row r="153" spans="1:20" x14ac:dyDescent="0.2">
      <c r="A153" s="101">
        <f t="shared" ca="1" si="45"/>
        <v>41456</v>
      </c>
      <c r="B153" s="104">
        <f ca="1">VLOOKUP($A153,[2]CurveFetch!$D$8:$R$1000,2,0)</f>
        <v>4.1100000000000003</v>
      </c>
      <c r="C153" s="104">
        <f ca="1">VLOOKUP($A153,[2]CurveFetch!$D$8:$R$1000,7,0)</f>
        <v>0.34</v>
      </c>
      <c r="D153" s="104">
        <f ca="1">VLOOKUP($A153,[2]CurveFetch!$D$8:$R$1000,5,0)</f>
        <v>0</v>
      </c>
      <c r="E153" s="104">
        <f ca="1">VLOOKUP($A153,[2]CurveFetch!$D$8:$R$1000,4,0)</f>
        <v>0.01</v>
      </c>
      <c r="F153" s="104">
        <f ca="1">VLOOKUP($A153,[2]CurveFetch!$D$8:$R$1000,15,0)</f>
        <v>0</v>
      </c>
      <c r="G153" s="104">
        <f ca="1">VLOOKUP($A153,[2]CurveFetch!$D$8:$R$1000,3,0)</f>
        <v>-0.19</v>
      </c>
      <c r="H153" s="104">
        <f ca="1">VLOOKUP($A153,[2]CurveFetch!$D$8:$R$1000,9,0)</f>
        <v>0</v>
      </c>
      <c r="I153" s="104">
        <f ca="1">VLOOKUP($A153,[2]CurveFetch!$D$8:$R$1000,11,0)</f>
        <v>6.1213556281473E-2</v>
      </c>
      <c r="J153" s="104">
        <f ca="1">VLOOKUP($A153,[2]CurveFetch!$D$8:$R$1000,8,0)</f>
        <v>0</v>
      </c>
      <c r="K153" s="104">
        <f t="shared" ca="1" si="43"/>
        <v>0.34</v>
      </c>
      <c r="L153" s="104">
        <f t="shared" ca="1" si="44"/>
        <v>0.34</v>
      </c>
      <c r="M153" s="104">
        <f t="shared" ca="1" si="46"/>
        <v>33.375</v>
      </c>
      <c r="N153" s="101">
        <f t="shared" ca="1" si="47"/>
        <v>41456</v>
      </c>
      <c r="O153" s="144">
        <v>28.836200776577158</v>
      </c>
      <c r="P153" s="145">
        <v>20.14</v>
      </c>
      <c r="Q153" s="144">
        <v>29.735856503150195</v>
      </c>
      <c r="R153" s="145">
        <v>22.86</v>
      </c>
      <c r="S153" s="144">
        <v>28.095549309460761</v>
      </c>
      <c r="T153" s="145">
        <v>21.193646405743269</v>
      </c>
    </row>
    <row r="154" spans="1:20" x14ac:dyDescent="0.2">
      <c r="A154" s="101">
        <f t="shared" ca="1" si="45"/>
        <v>41487</v>
      </c>
      <c r="B154" s="104">
        <f ca="1">VLOOKUP($A154,[2]CurveFetch!$D$8:$R$1000,2,0)</f>
        <v>4.12</v>
      </c>
      <c r="C154" s="104">
        <f ca="1">VLOOKUP($A154,[2]CurveFetch!$D$8:$R$1000,7,0)</f>
        <v>0.34</v>
      </c>
      <c r="D154" s="104">
        <f ca="1">VLOOKUP($A154,[2]CurveFetch!$D$8:$R$1000,5,0)</f>
        <v>0</v>
      </c>
      <c r="E154" s="104">
        <f ca="1">VLOOKUP($A154,[2]CurveFetch!$D$8:$R$1000,4,0)</f>
        <v>0.01</v>
      </c>
      <c r="F154" s="104">
        <f ca="1">VLOOKUP($A154,[2]CurveFetch!$D$8:$R$1000,15,0)</f>
        <v>0</v>
      </c>
      <c r="G154" s="104">
        <f ca="1">VLOOKUP($A154,[2]CurveFetch!$D$8:$R$1000,3,0)</f>
        <v>-0.19</v>
      </c>
      <c r="H154" s="104">
        <f ca="1">VLOOKUP($A154,[2]CurveFetch!$D$8:$R$1000,9,0)</f>
        <v>0</v>
      </c>
      <c r="I154" s="104">
        <f ca="1">VLOOKUP($A154,[2]CurveFetch!$D$8:$R$1000,11,0)</f>
        <v>6.1235274107013002E-2</v>
      </c>
      <c r="J154" s="104">
        <f ca="1">VLOOKUP($A154,[2]CurveFetch!$D$8:$R$1000,8,0)</f>
        <v>0</v>
      </c>
      <c r="K154" s="104">
        <f t="shared" ca="1" si="43"/>
        <v>0.34</v>
      </c>
      <c r="L154" s="104">
        <f t="shared" ca="1" si="44"/>
        <v>0.34</v>
      </c>
      <c r="M154" s="104">
        <f t="shared" ca="1" si="46"/>
        <v>33.450000000000003</v>
      </c>
      <c r="N154" s="101">
        <f t="shared" ca="1" si="47"/>
        <v>41487</v>
      </c>
      <c r="O154" s="144">
        <v>24.529761668101148</v>
      </c>
      <c r="P154" s="145">
        <v>15.39</v>
      </c>
      <c r="Q154" s="144">
        <v>26.288097697362389</v>
      </c>
      <c r="R154" s="145">
        <v>19.29</v>
      </c>
      <c r="S154" s="144">
        <v>18.785552727460548</v>
      </c>
      <c r="T154" s="145">
        <v>13.58476749385644</v>
      </c>
    </row>
    <row r="155" spans="1:20" x14ac:dyDescent="0.2">
      <c r="A155" s="101">
        <f t="shared" ca="1" si="45"/>
        <v>41518</v>
      </c>
      <c r="B155" s="104">
        <f ca="1">VLOOKUP($A155,[2]CurveFetch!$D$8:$R$1000,2,0)</f>
        <v>4.1369999999999996</v>
      </c>
      <c r="C155" s="104">
        <f ca="1">VLOOKUP($A155,[2]CurveFetch!$D$8:$R$1000,7,0)</f>
        <v>0.34</v>
      </c>
      <c r="D155" s="104">
        <f ca="1">VLOOKUP($A155,[2]CurveFetch!$D$8:$R$1000,5,0)</f>
        <v>0</v>
      </c>
      <c r="E155" s="104">
        <f ca="1">VLOOKUP($A155,[2]CurveFetch!$D$8:$R$1000,4,0)</f>
        <v>0.01</v>
      </c>
      <c r="F155" s="104">
        <f ca="1">VLOOKUP($A155,[2]CurveFetch!$D$8:$R$1000,15,0)</f>
        <v>0</v>
      </c>
      <c r="G155" s="104">
        <f ca="1">VLOOKUP($A155,[2]CurveFetch!$D$8:$R$1000,3,0)</f>
        <v>-0.19</v>
      </c>
      <c r="H155" s="104">
        <f ca="1">VLOOKUP($A155,[2]CurveFetch!$D$8:$R$1000,9,0)</f>
        <v>0</v>
      </c>
      <c r="I155" s="104">
        <f ca="1">VLOOKUP($A155,[2]CurveFetch!$D$8:$R$1000,11,0)</f>
        <v>6.1256991932711002E-2</v>
      </c>
      <c r="J155" s="104">
        <f ca="1">VLOOKUP($A155,[2]CurveFetch!$D$8:$R$1000,8,0)</f>
        <v>0</v>
      </c>
      <c r="K155" s="104">
        <f t="shared" ca="1" si="43"/>
        <v>0.34</v>
      </c>
      <c r="L155" s="104">
        <f t="shared" ca="1" si="44"/>
        <v>0.34</v>
      </c>
      <c r="M155" s="104">
        <f t="shared" ca="1" si="46"/>
        <v>33.577499999999993</v>
      </c>
      <c r="N155" s="101">
        <f t="shared" ca="1" si="47"/>
        <v>41518</v>
      </c>
      <c r="O155" s="144">
        <v>25.029761668101148</v>
      </c>
      <c r="P155" s="145">
        <v>15.33</v>
      </c>
      <c r="Q155" s="144">
        <v>27.788097697362389</v>
      </c>
      <c r="R155" s="145">
        <v>14.42</v>
      </c>
      <c r="S155" s="144">
        <v>20.035552727460548</v>
      </c>
      <c r="T155" s="145">
        <v>13.32737502073816</v>
      </c>
    </row>
    <row r="156" spans="1:20" x14ac:dyDescent="0.2">
      <c r="A156" s="101">
        <f t="shared" ca="1" si="45"/>
        <v>41548</v>
      </c>
      <c r="B156" s="104">
        <f ca="1">VLOOKUP($A156,[2]CurveFetch!$D$8:$R$1000,2,0)</f>
        <v>4.1470000000000002</v>
      </c>
      <c r="C156" s="104">
        <f ca="1">VLOOKUP($A156,[2]CurveFetch!$D$8:$R$1000,7,0)</f>
        <v>0.34</v>
      </c>
      <c r="D156" s="104">
        <f ca="1">VLOOKUP($A156,[2]CurveFetch!$D$8:$R$1000,5,0)</f>
        <v>0</v>
      </c>
      <c r="E156" s="104">
        <f ca="1">VLOOKUP($A156,[2]CurveFetch!$D$8:$R$1000,4,0)</f>
        <v>0.01</v>
      </c>
      <c r="F156" s="104">
        <f ca="1">VLOOKUP($A156,[2]CurveFetch!$D$8:$R$1000,15,0)</f>
        <v>0</v>
      </c>
      <c r="G156" s="104">
        <f ca="1">VLOOKUP($A156,[2]CurveFetch!$D$8:$R$1000,3,0)</f>
        <v>-0.19</v>
      </c>
      <c r="H156" s="104">
        <f ca="1">VLOOKUP($A156,[2]CurveFetch!$D$8:$R$1000,9,0)</f>
        <v>0</v>
      </c>
      <c r="I156" s="104">
        <f ca="1">VLOOKUP($A156,[2]CurveFetch!$D$8:$R$1000,11,0)</f>
        <v>6.1278009183535001E-2</v>
      </c>
      <c r="J156" s="104">
        <f ca="1">VLOOKUP($A156,[2]CurveFetch!$D$8:$R$1000,8,0)</f>
        <v>0</v>
      </c>
      <c r="K156" s="104">
        <f t="shared" ca="1" si="43"/>
        <v>0.34</v>
      </c>
      <c r="L156" s="104">
        <f t="shared" ca="1" si="44"/>
        <v>0.34</v>
      </c>
      <c r="M156" s="104">
        <f t="shared" ca="1" si="46"/>
        <v>33.652500000000003</v>
      </c>
      <c r="N156" s="101">
        <f t="shared" ca="1" si="47"/>
        <v>41548</v>
      </c>
      <c r="O156" s="144">
        <v>56.029761668101145</v>
      </c>
      <c r="P156" s="145">
        <v>15.5</v>
      </c>
      <c r="Q156" s="144">
        <v>35.788097697362382</v>
      </c>
      <c r="R156" s="145">
        <v>17.63</v>
      </c>
      <c r="S156" s="144">
        <v>58.535552727460548</v>
      </c>
      <c r="T156" s="145">
        <v>5.9139341605231088</v>
      </c>
    </row>
    <row r="157" spans="1:20" x14ac:dyDescent="0.2">
      <c r="A157" s="101">
        <f t="shared" ca="1" si="45"/>
        <v>41579</v>
      </c>
      <c r="B157" s="104">
        <f ca="1">VLOOKUP($A157,[2]CurveFetch!$D$8:$R$1000,2,0)</f>
        <v>4.2919999999999998</v>
      </c>
      <c r="C157" s="104">
        <f ca="1">VLOOKUP($A157,[2]CurveFetch!$D$8:$R$1000,7,0)</f>
        <v>0.12</v>
      </c>
      <c r="D157" s="104">
        <f ca="1">VLOOKUP($A157,[2]CurveFetch!$D$8:$R$1000,5,0)</f>
        <v>0</v>
      </c>
      <c r="E157" s="104">
        <f ca="1">VLOOKUP($A157,[2]CurveFetch!$D$8:$R$1000,4,0)</f>
        <v>0.01</v>
      </c>
      <c r="F157" s="104">
        <f ca="1">VLOOKUP($A157,[2]CurveFetch!$D$8:$R$1000,15,0)</f>
        <v>0</v>
      </c>
      <c r="G157" s="104">
        <f ca="1">VLOOKUP($A157,[2]CurveFetch!$D$8:$R$1000,3,0)</f>
        <v>-0.19</v>
      </c>
      <c r="H157" s="104">
        <f ca="1">VLOOKUP($A157,[2]CurveFetch!$D$8:$R$1000,9,0)</f>
        <v>0</v>
      </c>
      <c r="I157" s="104">
        <f ca="1">VLOOKUP($A157,[2]CurveFetch!$D$8:$R$1000,11,0)</f>
        <v>6.1299727009539999E-2</v>
      </c>
      <c r="J157" s="104">
        <f ca="1">VLOOKUP($A157,[2]CurveFetch!$D$8:$R$1000,8,0)</f>
        <v>0</v>
      </c>
      <c r="K157" s="104">
        <f t="shared" ca="1" si="43"/>
        <v>0.12</v>
      </c>
      <c r="L157" s="104">
        <f t="shared" ca="1" si="44"/>
        <v>0.12</v>
      </c>
      <c r="M157" s="104">
        <f t="shared" ca="1" si="46"/>
        <v>33.089999999999996</v>
      </c>
      <c r="N157" s="101">
        <f t="shared" ca="1" si="47"/>
        <v>41579</v>
      </c>
      <c r="O157" s="144">
        <v>42.588880496377477</v>
      </c>
      <c r="P157" s="145">
        <v>16.04</v>
      </c>
      <c r="Q157" s="144">
        <v>46.672378430858103</v>
      </c>
      <c r="R157" s="145">
        <v>18.86</v>
      </c>
      <c r="S157" s="144">
        <v>43.423134344332176</v>
      </c>
      <c r="T157" s="145">
        <v>14.508132561812552</v>
      </c>
    </row>
    <row r="158" spans="1:20" x14ac:dyDescent="0.2">
      <c r="A158" s="101">
        <f t="shared" ca="1" si="45"/>
        <v>41609</v>
      </c>
      <c r="B158" s="104">
        <f ca="1">VLOOKUP($A158,[2]CurveFetch!$D$8:$R$1000,2,0)</f>
        <v>4.4269999999999996</v>
      </c>
      <c r="C158" s="104">
        <f ca="1">VLOOKUP($A158,[2]CurveFetch!$D$8:$R$1000,7,0)</f>
        <v>0.12</v>
      </c>
      <c r="D158" s="104">
        <f ca="1">VLOOKUP($A158,[2]CurveFetch!$D$8:$R$1000,5,0)</f>
        <v>0</v>
      </c>
      <c r="E158" s="104">
        <f ca="1">VLOOKUP($A158,[2]CurveFetch!$D$8:$R$1000,4,0)</f>
        <v>0.01</v>
      </c>
      <c r="F158" s="104">
        <f ca="1">VLOOKUP($A158,[2]CurveFetch!$D$8:$R$1000,15,0)</f>
        <v>0</v>
      </c>
      <c r="G158" s="104">
        <f ca="1">VLOOKUP($A158,[2]CurveFetch!$D$8:$R$1000,3,0)</f>
        <v>-0.19</v>
      </c>
      <c r="H158" s="104">
        <f ca="1">VLOOKUP($A158,[2]CurveFetch!$D$8:$R$1000,9,0)</f>
        <v>0</v>
      </c>
      <c r="I158" s="104">
        <f ca="1">VLOOKUP($A158,[2]CurveFetch!$D$8:$R$1000,11,0)</f>
        <v>6.1320744260663002E-2</v>
      </c>
      <c r="J158" s="104">
        <f ca="1">VLOOKUP($A158,[2]CurveFetch!$D$8:$R$1000,8,0)</f>
        <v>0</v>
      </c>
      <c r="K158" s="104">
        <f t="shared" ca="1" si="43"/>
        <v>0.12</v>
      </c>
      <c r="L158" s="104">
        <f t="shared" ca="1" si="44"/>
        <v>0.12</v>
      </c>
      <c r="M158" s="104">
        <f t="shared" ca="1" si="46"/>
        <v>34.102499999999999</v>
      </c>
      <c r="N158" s="101">
        <f t="shared" ca="1" si="47"/>
        <v>41609</v>
      </c>
      <c r="O158" s="144">
        <v>54.588880496377485</v>
      </c>
      <c r="P158" s="145">
        <v>19.420000000000002</v>
      </c>
      <c r="Q158" s="144">
        <v>59.672378430858096</v>
      </c>
      <c r="R158" s="145">
        <v>24.81</v>
      </c>
      <c r="S158" s="144">
        <v>58.423134344332183</v>
      </c>
      <c r="T158" s="145">
        <v>19.121035787619</v>
      </c>
    </row>
    <row r="159" spans="1:20" x14ac:dyDescent="0.2">
      <c r="A159" s="101">
        <f t="shared" ca="1" si="45"/>
        <v>41640</v>
      </c>
      <c r="B159" s="104">
        <f ca="1">VLOOKUP($A159,[2]CurveFetch!$D$8:$R$1000,2,0)</f>
        <v>4.67</v>
      </c>
      <c r="C159" s="104">
        <f ca="1">VLOOKUP($A159,[2]CurveFetch!$D$8:$R$1000,7,0)</f>
        <v>0.12</v>
      </c>
      <c r="D159" s="104">
        <f ca="1">VLOOKUP($A159,[2]CurveFetch!$D$8:$R$1000,5,0)</f>
        <v>0</v>
      </c>
      <c r="E159" s="104">
        <f ca="1">VLOOKUP($A159,[2]CurveFetch!$D$8:$R$1000,4,0)</f>
        <v>0.01</v>
      </c>
      <c r="F159" s="104">
        <f ca="1">VLOOKUP($A159,[2]CurveFetch!$D$8:$R$1000,15,0)</f>
        <v>0</v>
      </c>
      <c r="G159" s="104">
        <f ca="1">VLOOKUP($A159,[2]CurveFetch!$D$8:$R$1000,3,0)</f>
        <v>-0.19</v>
      </c>
      <c r="H159" s="104">
        <f ca="1">VLOOKUP($A159,[2]CurveFetch!$D$8:$R$1000,9,0)</f>
        <v>0</v>
      </c>
      <c r="I159" s="104">
        <f ca="1">VLOOKUP($A159,[2]CurveFetch!$D$8:$R$1000,11,0)</f>
        <v>6.1342462086977002E-2</v>
      </c>
      <c r="J159" s="104">
        <f ca="1">VLOOKUP($A159,[2]CurveFetch!$D$8:$R$1000,8,0)</f>
        <v>0</v>
      </c>
      <c r="K159" s="104">
        <f t="shared" ca="1" si="43"/>
        <v>0.12</v>
      </c>
      <c r="L159" s="104">
        <f t="shared" ca="1" si="44"/>
        <v>0.12</v>
      </c>
      <c r="M159" s="104">
        <f t="shared" ca="1" si="46"/>
        <v>35.924999999999997</v>
      </c>
      <c r="N159" s="101">
        <f t="shared" ca="1" si="47"/>
        <v>41640</v>
      </c>
      <c r="O159" s="144">
        <v>36.588880496377477</v>
      </c>
      <c r="P159" s="145">
        <v>17.27</v>
      </c>
      <c r="Q159" s="144">
        <v>47.672378430858103</v>
      </c>
      <c r="R159" s="145">
        <v>21.47</v>
      </c>
      <c r="S159" s="144">
        <v>38.423134344332176</v>
      </c>
      <c r="T159" s="145">
        <v>15.256519658586747</v>
      </c>
    </row>
    <row r="160" spans="1:20" x14ac:dyDescent="0.2">
      <c r="A160" s="101">
        <f t="shared" ca="1" si="45"/>
        <v>41671</v>
      </c>
      <c r="B160" s="104">
        <f ca="1">VLOOKUP($A160,[2]CurveFetch!$D$8:$R$1000,2,0)</f>
        <v>4.5549999999999997</v>
      </c>
      <c r="C160" s="104">
        <f ca="1">VLOOKUP($A160,[2]CurveFetch!$D$8:$R$1000,7,0)</f>
        <v>0.12</v>
      </c>
      <c r="D160" s="104">
        <f ca="1">VLOOKUP($A160,[2]CurveFetch!$D$8:$R$1000,5,0)</f>
        <v>0</v>
      </c>
      <c r="E160" s="104">
        <f ca="1">VLOOKUP($A160,[2]CurveFetch!$D$8:$R$1000,4,0)</f>
        <v>0.01</v>
      </c>
      <c r="F160" s="104">
        <f ca="1">VLOOKUP($A160,[2]CurveFetch!$D$8:$R$1000,15,0)</f>
        <v>0</v>
      </c>
      <c r="G160" s="104">
        <f ca="1">VLOOKUP($A160,[2]CurveFetch!$D$8:$R$1000,3,0)</f>
        <v>-0.19</v>
      </c>
      <c r="H160" s="104">
        <f ca="1">VLOOKUP($A160,[2]CurveFetch!$D$8:$R$1000,9,0)</f>
        <v>0</v>
      </c>
      <c r="I160" s="104">
        <f ca="1">VLOOKUP($A160,[2]CurveFetch!$D$8:$R$1000,11,0)</f>
        <v>6.1364179913447003E-2</v>
      </c>
      <c r="J160" s="104">
        <f ca="1">VLOOKUP($A160,[2]CurveFetch!$D$8:$R$1000,8,0)</f>
        <v>0</v>
      </c>
      <c r="K160" s="104">
        <f t="shared" ca="1" si="43"/>
        <v>0.12</v>
      </c>
      <c r="L160" s="104">
        <f t="shared" ca="1" si="44"/>
        <v>0.12</v>
      </c>
      <c r="M160" s="104">
        <f t="shared" ca="1" si="46"/>
        <v>35.0625</v>
      </c>
      <c r="N160" s="101">
        <f t="shared" ca="1" si="47"/>
        <v>41671</v>
      </c>
      <c r="O160" s="144">
        <v>42.171837477478775</v>
      </c>
      <c r="P160" s="145">
        <v>24.56</v>
      </c>
      <c r="Q160" s="144">
        <v>40.080716235315997</v>
      </c>
      <c r="R160" s="145">
        <v>25.27</v>
      </c>
      <c r="S160" s="144">
        <v>50.025061283924586</v>
      </c>
      <c r="T160" s="145">
        <v>28.622991835457427</v>
      </c>
    </row>
    <row r="161" spans="1:20" x14ac:dyDescent="0.2">
      <c r="A161" s="101">
        <f t="shared" ca="1" si="45"/>
        <v>41699</v>
      </c>
      <c r="B161" s="104">
        <f ca="1">VLOOKUP($A161,[2]CurveFetch!$D$8:$R$1000,2,0)</f>
        <v>4.415</v>
      </c>
      <c r="C161" s="104">
        <f ca="1">VLOOKUP($A161,[2]CurveFetch!$D$8:$R$1000,7,0)</f>
        <v>0.12</v>
      </c>
      <c r="D161" s="104">
        <f ca="1">VLOOKUP($A161,[2]CurveFetch!$D$8:$R$1000,5,0)</f>
        <v>0</v>
      </c>
      <c r="E161" s="104">
        <f ca="1">VLOOKUP($A161,[2]CurveFetch!$D$8:$R$1000,4,0)</f>
        <v>0.01</v>
      </c>
      <c r="F161" s="104">
        <f ca="1">VLOOKUP($A161,[2]CurveFetch!$D$8:$R$1000,15,0)</f>
        <v>0</v>
      </c>
      <c r="G161" s="104">
        <f ca="1">VLOOKUP($A161,[2]CurveFetch!$D$8:$R$1000,3,0)</f>
        <v>-0.19</v>
      </c>
      <c r="H161" s="104">
        <f ca="1">VLOOKUP($A161,[2]CurveFetch!$D$8:$R$1000,9,0)</f>
        <v>0</v>
      </c>
      <c r="I161" s="104">
        <f ca="1">VLOOKUP($A161,[2]CurveFetch!$D$8:$R$1000,11,0)</f>
        <v>6.1383796014910001E-2</v>
      </c>
      <c r="J161" s="104">
        <f ca="1">VLOOKUP($A161,[2]CurveFetch!$D$8:$R$1000,8,0)</f>
        <v>0</v>
      </c>
      <c r="K161" s="104">
        <f t="shared" ca="1" si="43"/>
        <v>0.12</v>
      </c>
      <c r="L161" s="104">
        <f t="shared" ca="1" si="44"/>
        <v>0.12</v>
      </c>
      <c r="M161" s="104">
        <f t="shared" ca="1" si="46"/>
        <v>34.012500000000003</v>
      </c>
      <c r="N161" s="101">
        <f t="shared" ca="1" si="47"/>
        <v>41699</v>
      </c>
      <c r="O161" s="144">
        <v>27.171837477478782</v>
      </c>
      <c r="P161" s="145">
        <v>20</v>
      </c>
      <c r="Q161" s="144">
        <v>39.080716235315997</v>
      </c>
      <c r="R161" s="145">
        <v>20.3</v>
      </c>
      <c r="S161" s="144">
        <v>24.02506128392459</v>
      </c>
      <c r="T161" s="145">
        <v>34.17272301825313</v>
      </c>
    </row>
    <row r="162" spans="1:20" x14ac:dyDescent="0.2">
      <c r="A162" s="101">
        <f t="shared" ca="1" si="45"/>
        <v>41730</v>
      </c>
      <c r="B162" s="104">
        <f ca="1">VLOOKUP($A162,[2]CurveFetch!$D$8:$R$1000,2,0)</f>
        <v>4.2300000000000004</v>
      </c>
      <c r="C162" s="104">
        <f ca="1">VLOOKUP($A162,[2]CurveFetch!$D$8:$R$1000,7,0)</f>
        <v>0.29499999999999998</v>
      </c>
      <c r="D162" s="104">
        <f ca="1">VLOOKUP($A162,[2]CurveFetch!$D$8:$R$1000,5,0)</f>
        <v>0</v>
      </c>
      <c r="E162" s="104">
        <f ca="1">VLOOKUP($A162,[2]CurveFetch!$D$8:$R$1000,4,0)</f>
        <v>0.01</v>
      </c>
      <c r="F162" s="104">
        <f ca="1">VLOOKUP($A162,[2]CurveFetch!$D$8:$R$1000,15,0)</f>
        <v>0</v>
      </c>
      <c r="G162" s="104">
        <f ca="1">VLOOKUP($A162,[2]CurveFetch!$D$8:$R$1000,3,0)</f>
        <v>-0.19</v>
      </c>
      <c r="H162" s="104">
        <f ca="1">VLOOKUP($A162,[2]CurveFetch!$D$8:$R$1000,9,0)</f>
        <v>0</v>
      </c>
      <c r="I162" s="104">
        <f ca="1">VLOOKUP($A162,[2]CurveFetch!$D$8:$R$1000,11,0)</f>
        <v>6.1405513841678E-2</v>
      </c>
      <c r="J162" s="104">
        <f ca="1">VLOOKUP($A162,[2]CurveFetch!$D$8:$R$1000,8,0)</f>
        <v>0</v>
      </c>
      <c r="K162" s="104">
        <f t="shared" ca="1" si="43"/>
        <v>0.29499999999999998</v>
      </c>
      <c r="L162" s="104">
        <f t="shared" ca="1" si="44"/>
        <v>0.29499999999999998</v>
      </c>
      <c r="M162" s="104">
        <f t="shared" ca="1" si="46"/>
        <v>33.9375</v>
      </c>
      <c r="N162" s="101">
        <f t="shared" ca="1" si="47"/>
        <v>41730</v>
      </c>
      <c r="O162" s="144">
        <v>25.671837477478782</v>
      </c>
      <c r="P162" s="145">
        <v>20.71</v>
      </c>
      <c r="Q162" s="144">
        <v>36.580716235315997</v>
      </c>
      <c r="R162" s="145">
        <v>18.55</v>
      </c>
      <c r="S162" s="144">
        <v>19.77506128392459</v>
      </c>
      <c r="T162" s="145">
        <v>35.776217641909049</v>
      </c>
    </row>
    <row r="163" spans="1:20" x14ac:dyDescent="0.2">
      <c r="A163" s="101">
        <f t="shared" ca="1" si="45"/>
        <v>41760</v>
      </c>
      <c r="B163" s="104">
        <f ca="1">VLOOKUP($A163,[2]CurveFetch!$D$8:$R$1000,2,0)</f>
        <v>4.1849999999999996</v>
      </c>
      <c r="C163" s="104">
        <f ca="1">VLOOKUP($A163,[2]CurveFetch!$D$8:$R$1000,7,0)</f>
        <v>0.29499999999999998</v>
      </c>
      <c r="D163" s="104">
        <f ca="1">VLOOKUP($A163,[2]CurveFetch!$D$8:$R$1000,5,0)</f>
        <v>0</v>
      </c>
      <c r="E163" s="104">
        <f ca="1">VLOOKUP($A163,[2]CurveFetch!$D$8:$R$1000,4,0)</f>
        <v>0.01</v>
      </c>
      <c r="F163" s="104">
        <f ca="1">VLOOKUP($A163,[2]CurveFetch!$D$8:$R$1000,15,0)</f>
        <v>0</v>
      </c>
      <c r="G163" s="104">
        <f ca="1">VLOOKUP($A163,[2]CurveFetch!$D$8:$R$1000,3,0)</f>
        <v>-0.19</v>
      </c>
      <c r="H163" s="104">
        <f ca="1">VLOOKUP($A163,[2]CurveFetch!$D$8:$R$1000,9,0)</f>
        <v>0</v>
      </c>
      <c r="I163" s="104">
        <f ca="1">VLOOKUP($A163,[2]CurveFetch!$D$8:$R$1000,11,0)</f>
        <v>6.1426531093539002E-2</v>
      </c>
      <c r="J163" s="104">
        <f ca="1">VLOOKUP($A163,[2]CurveFetch!$D$8:$R$1000,8,0)</f>
        <v>0</v>
      </c>
      <c r="K163" s="104">
        <f t="shared" ca="1" si="43"/>
        <v>0.29499999999999998</v>
      </c>
      <c r="L163" s="104">
        <f t="shared" ca="1" si="44"/>
        <v>0.29499999999999998</v>
      </c>
      <c r="M163" s="104">
        <f t="shared" ca="1" si="46"/>
        <v>33.599999999999994</v>
      </c>
      <c r="N163" s="101">
        <f t="shared" ca="1" si="47"/>
        <v>41760</v>
      </c>
      <c r="O163" s="144">
        <v>35.631207191716541</v>
      </c>
      <c r="P163" s="145">
        <v>18.47</v>
      </c>
      <c r="Q163" s="144">
        <v>38.5358565031502</v>
      </c>
      <c r="R163" s="145">
        <v>27.39</v>
      </c>
      <c r="S163" s="144">
        <v>32.252995863508772</v>
      </c>
      <c r="T163" s="145">
        <v>21.477652815198574</v>
      </c>
    </row>
    <row r="164" spans="1:20" x14ac:dyDescent="0.2">
      <c r="A164" s="101">
        <f t="shared" ca="1" si="45"/>
        <v>41791</v>
      </c>
      <c r="B164" s="104">
        <f ca="1">VLOOKUP($A164,[2]CurveFetch!$D$8:$R$1000,2,0)</f>
        <v>4.2050000000000001</v>
      </c>
      <c r="C164" s="104">
        <f ca="1">VLOOKUP($A164,[2]CurveFetch!$D$8:$R$1000,7,0)</f>
        <v>0.29499999999999998</v>
      </c>
      <c r="D164" s="104">
        <f ca="1">VLOOKUP($A164,[2]CurveFetch!$D$8:$R$1000,5,0)</f>
        <v>0</v>
      </c>
      <c r="E164" s="104">
        <f ca="1">VLOOKUP($A164,[2]CurveFetch!$D$8:$R$1000,4,0)</f>
        <v>0.01</v>
      </c>
      <c r="F164" s="104">
        <f ca="1">VLOOKUP($A164,[2]CurveFetch!$D$8:$R$1000,15,0)</f>
        <v>0</v>
      </c>
      <c r="G164" s="104">
        <f ca="1">VLOOKUP($A164,[2]CurveFetch!$D$8:$R$1000,3,0)</f>
        <v>-0.19</v>
      </c>
      <c r="H164" s="104">
        <f ca="1">VLOOKUP($A164,[2]CurveFetch!$D$8:$R$1000,9,0)</f>
        <v>0</v>
      </c>
      <c r="I164" s="104">
        <f ca="1">VLOOKUP($A164,[2]CurveFetch!$D$8:$R$1000,11,0)</f>
        <v>6.1448248920614998E-2</v>
      </c>
      <c r="J164" s="104">
        <f ca="1">VLOOKUP($A164,[2]CurveFetch!$D$8:$R$1000,8,0)</f>
        <v>0</v>
      </c>
      <c r="K164" s="104">
        <f t="shared" ca="1" si="43"/>
        <v>0.29499999999999998</v>
      </c>
      <c r="L164" s="104">
        <f t="shared" ca="1" si="44"/>
        <v>0.29499999999999998</v>
      </c>
      <c r="M164" s="104">
        <f t="shared" ca="1" si="46"/>
        <v>33.75</v>
      </c>
      <c r="N164" s="101">
        <f t="shared" ca="1" si="47"/>
        <v>41791</v>
      </c>
      <c r="O164" s="144">
        <v>32.886200776577155</v>
      </c>
      <c r="P164" s="145">
        <v>19.27</v>
      </c>
      <c r="Q164" s="144">
        <v>31.5358565031502</v>
      </c>
      <c r="R164" s="145">
        <v>24.35</v>
      </c>
      <c r="S164" s="144">
        <v>30.01667326112613</v>
      </c>
      <c r="T164" s="145">
        <v>22.144958445210939</v>
      </c>
    </row>
    <row r="165" spans="1:20" x14ac:dyDescent="0.2">
      <c r="A165" s="101">
        <f t="shared" ca="1" si="45"/>
        <v>41821</v>
      </c>
      <c r="B165" s="104">
        <f ca="1">VLOOKUP($A165,[2]CurveFetch!$D$8:$R$1000,2,0)</f>
        <v>4.22</v>
      </c>
      <c r="C165" s="104">
        <f ca="1">VLOOKUP($A165,[2]CurveFetch!$D$8:$R$1000,7,0)</f>
        <v>0.29499999999999998</v>
      </c>
      <c r="D165" s="104">
        <f ca="1">VLOOKUP($A165,[2]CurveFetch!$D$8:$R$1000,5,0)</f>
        <v>0</v>
      </c>
      <c r="E165" s="104">
        <f ca="1">VLOOKUP($A165,[2]CurveFetch!$D$8:$R$1000,4,0)</f>
        <v>0.01</v>
      </c>
      <c r="F165" s="104">
        <f ca="1">VLOOKUP($A165,[2]CurveFetch!$D$8:$R$1000,15,0)</f>
        <v>0</v>
      </c>
      <c r="G165" s="104">
        <f ca="1">VLOOKUP($A165,[2]CurveFetch!$D$8:$R$1000,3,0)</f>
        <v>-0.19</v>
      </c>
      <c r="H165" s="104">
        <f ca="1">VLOOKUP($A165,[2]CurveFetch!$D$8:$R$1000,9,0)</f>
        <v>0</v>
      </c>
      <c r="I165" s="104">
        <f ca="1">VLOOKUP($A165,[2]CurveFetch!$D$8:$R$1000,11,0)</f>
        <v>6.1469266172773998E-2</v>
      </c>
      <c r="J165" s="104">
        <f ca="1">VLOOKUP($A165,[2]CurveFetch!$D$8:$R$1000,8,0)</f>
        <v>0</v>
      </c>
      <c r="K165" s="104">
        <f t="shared" ca="1" si="43"/>
        <v>0.29499999999999998</v>
      </c>
      <c r="L165" s="104">
        <f t="shared" ca="1" si="44"/>
        <v>0.29499999999999998</v>
      </c>
      <c r="M165" s="104">
        <f t="shared" ca="1" si="46"/>
        <v>33.862499999999997</v>
      </c>
      <c r="N165" s="101">
        <f t="shared" ca="1" si="47"/>
        <v>41821</v>
      </c>
      <c r="O165" s="144">
        <v>28.886200776577159</v>
      </c>
      <c r="P165" s="145">
        <v>20.14</v>
      </c>
      <c r="Q165" s="144">
        <v>29.785856503150196</v>
      </c>
      <c r="R165" s="145">
        <v>22.86</v>
      </c>
      <c r="S165" s="144">
        <v>28.119260012404901</v>
      </c>
      <c r="T165" s="145">
        <v>20.646849717125413</v>
      </c>
    </row>
    <row r="166" spans="1:20" x14ac:dyDescent="0.2">
      <c r="A166" s="101">
        <f t="shared" ca="1" si="45"/>
        <v>41852</v>
      </c>
      <c r="B166" s="104">
        <f ca="1">VLOOKUP($A166,[2]CurveFetch!$D$8:$R$1000,2,0)</f>
        <v>4.2300000000000004</v>
      </c>
      <c r="C166" s="104">
        <f ca="1">VLOOKUP($A166,[2]CurveFetch!$D$8:$R$1000,7,0)</f>
        <v>0.29499999999999998</v>
      </c>
      <c r="D166" s="104">
        <f ca="1">VLOOKUP($A166,[2]CurveFetch!$D$8:$R$1000,5,0)</f>
        <v>0</v>
      </c>
      <c r="E166" s="104">
        <f ca="1">VLOOKUP($A166,[2]CurveFetch!$D$8:$R$1000,4,0)</f>
        <v>0.01</v>
      </c>
      <c r="F166" s="104">
        <f ca="1">VLOOKUP($A166,[2]CurveFetch!$D$8:$R$1000,15,0)</f>
        <v>0</v>
      </c>
      <c r="G166" s="104">
        <f ca="1">VLOOKUP($A166,[2]CurveFetch!$D$8:$R$1000,3,0)</f>
        <v>-0.19</v>
      </c>
      <c r="H166" s="104">
        <f ca="1">VLOOKUP($A166,[2]CurveFetch!$D$8:$R$1000,9,0)</f>
        <v>0</v>
      </c>
      <c r="I166" s="104">
        <f ca="1">VLOOKUP($A166,[2]CurveFetch!$D$8:$R$1000,11,0)</f>
        <v>6.1490984000159003E-2</v>
      </c>
      <c r="J166" s="104">
        <f ca="1">VLOOKUP($A166,[2]CurveFetch!$D$8:$R$1000,8,0)</f>
        <v>0</v>
      </c>
      <c r="K166" s="104">
        <f t="shared" ca="1" si="43"/>
        <v>0.29499999999999998</v>
      </c>
      <c r="L166" s="104">
        <f t="shared" ca="1" si="44"/>
        <v>0.29499999999999998</v>
      </c>
      <c r="M166" s="104">
        <f t="shared" ca="1" si="46"/>
        <v>33.9375</v>
      </c>
      <c r="N166" s="101">
        <f t="shared" ca="1" si="47"/>
        <v>41852</v>
      </c>
      <c r="O166" s="144">
        <v>24.579761668101149</v>
      </c>
      <c r="P166" s="145">
        <v>15.39</v>
      </c>
      <c r="Q166" s="144">
        <v>26.338097697362389</v>
      </c>
      <c r="R166" s="145">
        <v>19.29</v>
      </c>
      <c r="S166" s="144">
        <v>18.824888934139238</v>
      </c>
      <c r="T166" s="145">
        <v>12.860252757316912</v>
      </c>
    </row>
    <row r="167" spans="1:20" x14ac:dyDescent="0.2">
      <c r="A167" s="101">
        <f t="shared" ca="1" si="45"/>
        <v>41883</v>
      </c>
      <c r="B167" s="104">
        <f ca="1">VLOOKUP($A167,[2]CurveFetch!$D$8:$R$1000,2,0)</f>
        <v>4.2469999999999999</v>
      </c>
      <c r="C167" s="104">
        <f ca="1">VLOOKUP($A167,[2]CurveFetch!$D$8:$R$1000,7,0)</f>
        <v>0.29499999999999998</v>
      </c>
      <c r="D167" s="104">
        <f ca="1">VLOOKUP($A167,[2]CurveFetch!$D$8:$R$1000,5,0)</f>
        <v>0</v>
      </c>
      <c r="E167" s="104">
        <f ca="1">VLOOKUP($A167,[2]CurveFetch!$D$8:$R$1000,4,0)</f>
        <v>0.01</v>
      </c>
      <c r="F167" s="104">
        <f ca="1">VLOOKUP($A167,[2]CurveFetch!$D$8:$R$1000,15,0)</f>
        <v>0</v>
      </c>
      <c r="G167" s="104">
        <f ca="1">VLOOKUP($A167,[2]CurveFetch!$D$8:$R$1000,3,0)</f>
        <v>-0.19</v>
      </c>
      <c r="H167" s="104">
        <f ca="1">VLOOKUP($A167,[2]CurveFetch!$D$8:$R$1000,9,0)</f>
        <v>0</v>
      </c>
      <c r="I167" s="104">
        <f ca="1">VLOOKUP($A167,[2]CurveFetch!$D$8:$R$1000,11,0)</f>
        <v>6.1512701827700002E-2</v>
      </c>
      <c r="J167" s="104">
        <f ca="1">VLOOKUP($A167,[2]CurveFetch!$D$8:$R$1000,8,0)</f>
        <v>0</v>
      </c>
      <c r="K167" s="104">
        <f t="shared" ca="1" si="43"/>
        <v>0.29499999999999998</v>
      </c>
      <c r="L167" s="104">
        <f t="shared" ca="1" si="44"/>
        <v>0.29499999999999998</v>
      </c>
      <c r="M167" s="104">
        <f t="shared" ca="1" si="46"/>
        <v>34.064999999999998</v>
      </c>
      <c r="N167" s="101">
        <f t="shared" ca="1" si="47"/>
        <v>41883</v>
      </c>
      <c r="O167" s="144">
        <v>25.079761668101149</v>
      </c>
      <c r="P167" s="145">
        <v>15.33</v>
      </c>
      <c r="Q167" s="144">
        <v>27.838097697362389</v>
      </c>
      <c r="R167" s="145">
        <v>14.42</v>
      </c>
      <c r="S167" s="144">
        <v>20.074888934139238</v>
      </c>
      <c r="T167" s="145">
        <v>12.602860284198632</v>
      </c>
    </row>
    <row r="168" spans="1:20" x14ac:dyDescent="0.2">
      <c r="A168" s="101">
        <f t="shared" ca="1" si="45"/>
        <v>41913</v>
      </c>
      <c r="B168" s="104">
        <f ca="1">VLOOKUP($A168,[2]CurveFetch!$D$8:$R$1000,2,0)</f>
        <v>4.2569999999999997</v>
      </c>
      <c r="C168" s="104">
        <f ca="1">VLOOKUP($A168,[2]CurveFetch!$D$8:$R$1000,7,0)</f>
        <v>0.29499999999999998</v>
      </c>
      <c r="D168" s="104">
        <f ca="1">VLOOKUP($A168,[2]CurveFetch!$D$8:$R$1000,5,0)</f>
        <v>0</v>
      </c>
      <c r="E168" s="104">
        <f ca="1">VLOOKUP($A168,[2]CurveFetch!$D$8:$R$1000,4,0)</f>
        <v>0.01</v>
      </c>
      <c r="F168" s="104">
        <f ca="1">VLOOKUP($A168,[2]CurveFetch!$D$8:$R$1000,15,0)</f>
        <v>0</v>
      </c>
      <c r="G168" s="104">
        <f ca="1">VLOOKUP($A168,[2]CurveFetch!$D$8:$R$1000,3,0)</f>
        <v>-0.19</v>
      </c>
      <c r="H168" s="104">
        <f ca="1">VLOOKUP($A168,[2]CurveFetch!$D$8:$R$1000,9,0)</f>
        <v>0</v>
      </c>
      <c r="I168" s="104">
        <f ca="1">VLOOKUP($A168,[2]CurveFetch!$D$8:$R$1000,11,0)</f>
        <v>6.1533719080309003E-2</v>
      </c>
      <c r="J168" s="104">
        <f ca="1">VLOOKUP($A168,[2]CurveFetch!$D$8:$R$1000,8,0)</f>
        <v>0</v>
      </c>
      <c r="K168" s="104">
        <f t="shared" ca="1" si="43"/>
        <v>0.29499999999999998</v>
      </c>
      <c r="L168" s="104">
        <f t="shared" ca="1" si="44"/>
        <v>0.29499999999999998</v>
      </c>
      <c r="M168" s="104">
        <f t="shared" ca="1" si="46"/>
        <v>34.14</v>
      </c>
      <c r="N168" s="101">
        <f t="shared" ca="1" si="47"/>
        <v>41913</v>
      </c>
      <c r="O168" s="144">
        <v>56.079761668101142</v>
      </c>
      <c r="P168" s="145">
        <v>15.5</v>
      </c>
      <c r="Q168" s="144">
        <v>35.838097697362379</v>
      </c>
      <c r="R168" s="145">
        <v>17.63</v>
      </c>
      <c r="S168" s="144">
        <v>58.574888934139238</v>
      </c>
      <c r="T168" s="145">
        <v>5.1894194239835816</v>
      </c>
    </row>
    <row r="169" spans="1:20" x14ac:dyDescent="0.2">
      <c r="A169" s="101">
        <f t="shared" ca="1" si="45"/>
        <v>41944</v>
      </c>
      <c r="B169" s="104">
        <f ca="1">VLOOKUP($A169,[2]CurveFetch!$D$8:$R$1000,2,0)</f>
        <v>4.4020000000000001</v>
      </c>
      <c r="C169" s="104">
        <f ca="1">VLOOKUP($A169,[2]CurveFetch!$D$8:$R$1000,7,0)</f>
        <v>0.12</v>
      </c>
      <c r="D169" s="104">
        <f ca="1">VLOOKUP($A169,[2]CurveFetch!$D$8:$R$1000,5,0)</f>
        <v>0</v>
      </c>
      <c r="E169" s="104">
        <f ca="1">VLOOKUP($A169,[2]CurveFetch!$D$8:$R$1000,4,0)</f>
        <v>0.01</v>
      </c>
      <c r="F169" s="104">
        <f ca="1">VLOOKUP($A169,[2]CurveFetch!$D$8:$R$1000,15,0)</f>
        <v>0</v>
      </c>
      <c r="G169" s="104">
        <f ca="1">VLOOKUP($A169,[2]CurveFetch!$D$8:$R$1000,3,0)</f>
        <v>-0.19</v>
      </c>
      <c r="H169" s="104">
        <f ca="1">VLOOKUP($A169,[2]CurveFetch!$D$8:$R$1000,9,0)</f>
        <v>0</v>
      </c>
      <c r="I169" s="104">
        <f ca="1">VLOOKUP($A169,[2]CurveFetch!$D$8:$R$1000,11,0)</f>
        <v>6.1555436908157998E-2</v>
      </c>
      <c r="J169" s="104">
        <f ca="1">VLOOKUP($A169,[2]CurveFetch!$D$8:$R$1000,8,0)</f>
        <v>0</v>
      </c>
      <c r="K169" s="104">
        <f t="shared" ca="1" si="43"/>
        <v>0.12</v>
      </c>
      <c r="L169" s="104">
        <f t="shared" ca="1" si="44"/>
        <v>0.12</v>
      </c>
      <c r="M169" s="104">
        <f t="shared" ca="1" si="46"/>
        <v>33.914999999999999</v>
      </c>
      <c r="N169" s="101">
        <f t="shared" ca="1" si="47"/>
        <v>41944</v>
      </c>
      <c r="O169" s="144">
        <v>42.638880496377475</v>
      </c>
      <c r="P169" s="145">
        <v>16.04</v>
      </c>
      <c r="Q169" s="144">
        <v>46.7223784308581</v>
      </c>
      <c r="R169" s="145">
        <v>18.86</v>
      </c>
      <c r="S169" s="144">
        <v>43.523853821283666</v>
      </c>
      <c r="T169" s="145">
        <v>15.486888704065855</v>
      </c>
    </row>
    <row r="170" spans="1:20" x14ac:dyDescent="0.2">
      <c r="A170" s="101">
        <f t="shared" ca="1" si="45"/>
        <v>41974</v>
      </c>
      <c r="B170" s="104">
        <f ca="1">VLOOKUP($A170,[2]CurveFetch!$D$8:$R$1000,2,0)</f>
        <v>4.5369999999999999</v>
      </c>
      <c r="C170" s="104">
        <f ca="1">VLOOKUP($A170,[2]CurveFetch!$D$8:$R$1000,7,0)</f>
        <v>0.12</v>
      </c>
      <c r="D170" s="104">
        <f ca="1">VLOOKUP($A170,[2]CurveFetch!$D$8:$R$1000,5,0)</f>
        <v>0</v>
      </c>
      <c r="E170" s="104">
        <f ca="1">VLOOKUP($A170,[2]CurveFetch!$D$8:$R$1000,4,0)</f>
        <v>0.01</v>
      </c>
      <c r="F170" s="104">
        <f ca="1">VLOOKUP($A170,[2]CurveFetch!$D$8:$R$1000,15,0)</f>
        <v>0</v>
      </c>
      <c r="G170" s="104">
        <f ca="1">VLOOKUP($A170,[2]CurveFetch!$D$8:$R$1000,3,0)</f>
        <v>-0.19</v>
      </c>
      <c r="H170" s="104">
        <f ca="1">VLOOKUP($A170,[2]CurveFetch!$D$8:$R$1000,9,0)</f>
        <v>0</v>
      </c>
      <c r="I170" s="104">
        <f ca="1">VLOOKUP($A170,[2]CurveFetch!$D$8:$R$1000,11,0)</f>
        <v>6.1576454161064997E-2</v>
      </c>
      <c r="J170" s="104">
        <f ca="1">VLOOKUP($A170,[2]CurveFetch!$D$8:$R$1000,8,0)</f>
        <v>0</v>
      </c>
      <c r="K170" s="104">
        <f t="shared" ca="1" si="43"/>
        <v>0.12</v>
      </c>
      <c r="L170" s="104">
        <f t="shared" ca="1" si="44"/>
        <v>0.12</v>
      </c>
      <c r="M170" s="104">
        <f t="shared" ca="1" si="46"/>
        <v>34.927500000000002</v>
      </c>
      <c r="N170" s="101">
        <f t="shared" ca="1" si="47"/>
        <v>41974</v>
      </c>
      <c r="O170" s="144">
        <v>54.638880496377482</v>
      </c>
      <c r="P170" s="145">
        <v>19.420000000000002</v>
      </c>
      <c r="Q170" s="144">
        <v>59.722378430858093</v>
      </c>
      <c r="R170" s="145">
        <v>24.81</v>
      </c>
      <c r="S170" s="144">
        <v>58.523853821283673</v>
      </c>
      <c r="T170" s="145">
        <v>20.099791929872303</v>
      </c>
    </row>
    <row r="171" spans="1:20" x14ac:dyDescent="0.2">
      <c r="A171" s="101">
        <f t="shared" ca="1" si="45"/>
        <v>42005</v>
      </c>
      <c r="B171" s="104">
        <f ca="1">VLOOKUP($A171,[2]CurveFetch!$D$8:$R$1000,2,0)</f>
        <v>4.7850000000000001</v>
      </c>
      <c r="C171" s="104">
        <f ca="1">VLOOKUP($A171,[2]CurveFetch!$D$8:$R$1000,7,0)</f>
        <v>0.12</v>
      </c>
      <c r="D171" s="104">
        <f ca="1">VLOOKUP($A171,[2]CurveFetch!$D$8:$R$1000,5,0)</f>
        <v>0</v>
      </c>
      <c r="E171" s="104">
        <f ca="1">VLOOKUP($A171,[2]CurveFetch!$D$8:$R$1000,4,0)</f>
        <v>0.01</v>
      </c>
      <c r="F171" s="104">
        <f ca="1">VLOOKUP($A171,[2]CurveFetch!$D$8:$R$1000,15,0)</f>
        <v>0</v>
      </c>
      <c r="G171" s="104">
        <f ca="1">VLOOKUP($A171,[2]CurveFetch!$D$8:$R$1000,3,0)</f>
        <v>-0.19</v>
      </c>
      <c r="H171" s="104">
        <f ca="1">VLOOKUP($A171,[2]CurveFetch!$D$8:$R$1000,9,0)</f>
        <v>0</v>
      </c>
      <c r="I171" s="104">
        <f ca="1">VLOOKUP($A171,[2]CurveFetch!$D$8:$R$1000,11,0)</f>
        <v>6.1598171989223002E-2</v>
      </c>
      <c r="J171" s="104">
        <f ca="1">VLOOKUP($A171,[2]CurveFetch!$D$8:$R$1000,8,0)</f>
        <v>0</v>
      </c>
      <c r="K171" s="104">
        <f t="shared" ca="1" si="43"/>
        <v>0.12</v>
      </c>
      <c r="L171" s="104">
        <f t="shared" ca="1" si="44"/>
        <v>0.12</v>
      </c>
      <c r="M171" s="104">
        <f t="shared" ca="1" si="46"/>
        <v>36.787500000000001</v>
      </c>
      <c r="N171" s="101">
        <f t="shared" ca="1" si="47"/>
        <v>42005</v>
      </c>
      <c r="O171" s="144">
        <v>36.638880496377475</v>
      </c>
      <c r="P171" s="145">
        <v>17.27</v>
      </c>
      <c r="Q171" s="144">
        <v>47.7223784308581</v>
      </c>
      <c r="R171" s="145">
        <v>21.47</v>
      </c>
      <c r="S171" s="144">
        <v>38.523853821283666</v>
      </c>
      <c r="T171" s="145">
        <v>16.23527580084005</v>
      </c>
    </row>
    <row r="172" spans="1:20" x14ac:dyDescent="0.2">
      <c r="A172" s="101">
        <f t="shared" ca="1" si="45"/>
        <v>42036</v>
      </c>
      <c r="B172" s="104">
        <f ca="1">VLOOKUP($A172,[2]CurveFetch!$D$8:$R$1000,2,0)</f>
        <v>4.67</v>
      </c>
      <c r="C172" s="104">
        <f ca="1">VLOOKUP($A172,[2]CurveFetch!$D$8:$R$1000,7,0)</f>
        <v>0.12</v>
      </c>
      <c r="D172" s="104">
        <f ca="1">VLOOKUP($A172,[2]CurveFetch!$D$8:$R$1000,5,0)</f>
        <v>0</v>
      </c>
      <c r="E172" s="104">
        <f ca="1">VLOOKUP($A172,[2]CurveFetch!$D$8:$R$1000,4,0)</f>
        <v>0.01</v>
      </c>
      <c r="F172" s="104">
        <f ca="1">VLOOKUP($A172,[2]CurveFetch!$D$8:$R$1000,15,0)</f>
        <v>0</v>
      </c>
      <c r="G172" s="104">
        <f ca="1">VLOOKUP($A172,[2]CurveFetch!$D$8:$R$1000,3,0)</f>
        <v>-0.19</v>
      </c>
      <c r="H172" s="104">
        <f ca="1">VLOOKUP($A172,[2]CurveFetch!$D$8:$R$1000,9,0)</f>
        <v>0</v>
      </c>
      <c r="I172" s="104">
        <f ca="1">VLOOKUP($A172,[2]CurveFetch!$D$8:$R$1000,11,0)</f>
        <v>6.1619889817537001E-2</v>
      </c>
      <c r="J172" s="104">
        <f ca="1">VLOOKUP($A172,[2]CurveFetch!$D$8:$R$1000,8,0)</f>
        <v>0</v>
      </c>
      <c r="K172" s="104">
        <f t="shared" ca="1" si="43"/>
        <v>0.12</v>
      </c>
      <c r="L172" s="104">
        <f t="shared" ca="1" si="44"/>
        <v>0.12</v>
      </c>
      <c r="M172" s="104">
        <f t="shared" ca="1" si="46"/>
        <v>35.924999999999997</v>
      </c>
      <c r="N172" s="101">
        <f t="shared" ca="1" si="47"/>
        <v>42036</v>
      </c>
      <c r="O172" s="144">
        <v>42.221837477478772</v>
      </c>
      <c r="P172" s="145">
        <v>24.56</v>
      </c>
      <c r="Q172" s="144">
        <v>40.130716235315994</v>
      </c>
      <c r="R172" s="145">
        <v>25.27</v>
      </c>
      <c r="S172" s="144">
        <v>50.078730789254337</v>
      </c>
      <c r="T172" s="145">
        <v>29.03823495036908</v>
      </c>
    </row>
    <row r="173" spans="1:20" x14ac:dyDescent="0.2">
      <c r="A173" s="101">
        <f t="shared" ca="1" si="45"/>
        <v>42064</v>
      </c>
      <c r="B173" s="104">
        <f ca="1">VLOOKUP($A173,[2]CurveFetch!$D$8:$R$1000,2,0)</f>
        <v>4.53</v>
      </c>
      <c r="C173" s="104">
        <f ca="1">VLOOKUP($A173,[2]CurveFetch!$D$8:$R$1000,7,0)</f>
        <v>0.12</v>
      </c>
      <c r="D173" s="104">
        <f ca="1">VLOOKUP($A173,[2]CurveFetch!$D$8:$R$1000,5,0)</f>
        <v>0</v>
      </c>
      <c r="E173" s="104">
        <f ca="1">VLOOKUP($A173,[2]CurveFetch!$D$8:$R$1000,4,0)</f>
        <v>0.01</v>
      </c>
      <c r="F173" s="104">
        <f ca="1">VLOOKUP($A173,[2]CurveFetch!$D$8:$R$1000,15,0)</f>
        <v>0</v>
      </c>
      <c r="G173" s="104">
        <f ca="1">VLOOKUP($A173,[2]CurveFetch!$D$8:$R$1000,3,0)</f>
        <v>-0.19</v>
      </c>
      <c r="H173" s="104">
        <f ca="1">VLOOKUP($A173,[2]CurveFetch!$D$8:$R$1000,9,0)</f>
        <v>0</v>
      </c>
      <c r="I173" s="104">
        <f ca="1">VLOOKUP($A173,[2]CurveFetch!$D$8:$R$1000,11,0)</f>
        <v>6.1639505920665E-2</v>
      </c>
      <c r="J173" s="104">
        <f ca="1">VLOOKUP($A173,[2]CurveFetch!$D$8:$R$1000,8,0)</f>
        <v>0</v>
      </c>
      <c r="K173" s="104">
        <f t="shared" ca="1" si="43"/>
        <v>0.12</v>
      </c>
      <c r="L173" s="104">
        <f t="shared" ca="1" si="44"/>
        <v>0.12</v>
      </c>
      <c r="M173" s="104">
        <f t="shared" ca="1" si="46"/>
        <v>34.875</v>
      </c>
      <c r="N173" s="101">
        <f t="shared" ca="1" si="47"/>
        <v>42064</v>
      </c>
      <c r="O173" s="144">
        <v>27.221837477478783</v>
      </c>
      <c r="P173" s="145">
        <v>20</v>
      </c>
      <c r="Q173" s="144">
        <v>39.130716235315994</v>
      </c>
      <c r="R173" s="145">
        <v>20.3</v>
      </c>
      <c r="S173" s="144">
        <v>24.07873078925434</v>
      </c>
      <c r="T173" s="145">
        <v>34.587966133164784</v>
      </c>
    </row>
    <row r="174" spans="1:20" x14ac:dyDescent="0.2">
      <c r="A174" s="101">
        <f t="shared" ca="1" si="45"/>
        <v>42095</v>
      </c>
      <c r="B174" s="104">
        <f ca="1">VLOOKUP($A174,[2]CurveFetch!$D$8:$R$1000,2,0)</f>
        <v>4.3449999999999998</v>
      </c>
      <c r="C174" s="104">
        <f ca="1">VLOOKUP($A174,[2]CurveFetch!$D$8:$R$1000,7,0)</f>
        <v>0.29499999999999998</v>
      </c>
      <c r="D174" s="104">
        <f ca="1">VLOOKUP($A174,[2]CurveFetch!$D$8:$R$1000,5,0)</f>
        <v>0</v>
      </c>
      <c r="E174" s="104">
        <f ca="1">VLOOKUP($A174,[2]CurveFetch!$D$8:$R$1000,4,0)</f>
        <v>0.01</v>
      </c>
      <c r="F174" s="104">
        <f ca="1">VLOOKUP($A174,[2]CurveFetch!$D$8:$R$1000,15,0)</f>
        <v>0</v>
      </c>
      <c r="G174" s="104">
        <f ca="1">VLOOKUP($A174,[2]CurveFetch!$D$8:$R$1000,3,0)</f>
        <v>-0.19</v>
      </c>
      <c r="H174" s="104">
        <f ca="1">VLOOKUP($A174,[2]CurveFetch!$D$8:$R$1000,9,0)</f>
        <v>0</v>
      </c>
      <c r="I174" s="104">
        <f ca="1">VLOOKUP($A174,[2]CurveFetch!$D$8:$R$1000,11,0)</f>
        <v>6.1661223749277003E-2</v>
      </c>
      <c r="J174" s="104">
        <f ca="1">VLOOKUP($A174,[2]CurveFetch!$D$8:$R$1000,8,0)</f>
        <v>0</v>
      </c>
      <c r="K174" s="104">
        <f t="shared" ca="1" si="43"/>
        <v>0.29499999999999998</v>
      </c>
      <c r="L174" s="104">
        <f t="shared" ca="1" si="44"/>
        <v>0.29499999999999998</v>
      </c>
      <c r="M174" s="104">
        <f t="shared" ca="1" si="46"/>
        <v>34.799999999999997</v>
      </c>
      <c r="N174" s="101">
        <f t="shared" ca="1" si="47"/>
        <v>42095</v>
      </c>
      <c r="O174" s="144">
        <v>25.721837477478783</v>
      </c>
      <c r="P174" s="145">
        <v>20.71</v>
      </c>
      <c r="Q174" s="144">
        <v>36.630716235315994</v>
      </c>
      <c r="R174" s="145">
        <v>18.55</v>
      </c>
      <c r="S174" s="144">
        <v>19.82873078925434</v>
      </c>
      <c r="T174" s="145">
        <v>36.191460756820703</v>
      </c>
    </row>
    <row r="175" spans="1:20" x14ac:dyDescent="0.2">
      <c r="A175" s="101">
        <f t="shared" ca="1" si="45"/>
        <v>42125</v>
      </c>
      <c r="B175" s="104">
        <f ca="1">VLOOKUP($A175,[2]CurveFetch!$D$8:$R$1000,2,0)</f>
        <v>4.3</v>
      </c>
      <c r="C175" s="104">
        <f ca="1">VLOOKUP($A175,[2]CurveFetch!$D$8:$R$1000,7,0)</f>
        <v>0.29499999999999998</v>
      </c>
      <c r="D175" s="104">
        <f ca="1">VLOOKUP($A175,[2]CurveFetch!$D$8:$R$1000,5,0)</f>
        <v>0</v>
      </c>
      <c r="E175" s="104">
        <f ca="1">VLOOKUP($A175,[2]CurveFetch!$D$8:$R$1000,4,0)</f>
        <v>0.01</v>
      </c>
      <c r="F175" s="104">
        <f ca="1">VLOOKUP($A175,[2]CurveFetch!$D$8:$R$1000,15,0)</f>
        <v>0</v>
      </c>
      <c r="G175" s="104">
        <f ca="1">VLOOKUP($A175,[2]CurveFetch!$D$8:$R$1000,3,0)</f>
        <v>-0.19</v>
      </c>
      <c r="H175" s="104">
        <f ca="1">VLOOKUP($A175,[2]CurveFetch!$D$8:$R$1000,9,0)</f>
        <v>0</v>
      </c>
      <c r="I175" s="104">
        <f ca="1">VLOOKUP($A175,[2]CurveFetch!$D$8:$R$1000,11,0)</f>
        <v>6.1682241002922002E-2</v>
      </c>
      <c r="J175" s="104">
        <f ca="1">VLOOKUP($A175,[2]CurveFetch!$D$8:$R$1000,8,0)</f>
        <v>0</v>
      </c>
      <c r="K175" s="104">
        <f t="shared" ca="1" si="43"/>
        <v>0.29499999999999998</v>
      </c>
      <c r="L175" s="104">
        <f t="shared" ca="1" si="44"/>
        <v>0.29499999999999998</v>
      </c>
      <c r="M175" s="104">
        <f t="shared" ca="1" si="46"/>
        <v>34.462499999999999</v>
      </c>
      <c r="N175" s="101">
        <f t="shared" ca="1" si="47"/>
        <v>42125</v>
      </c>
      <c r="O175" s="144">
        <v>35.681207191716538</v>
      </c>
      <c r="P175" s="145">
        <v>18.47</v>
      </c>
      <c r="Q175" s="144">
        <v>38.585856503150197</v>
      </c>
      <c r="R175" s="145">
        <v>27.39</v>
      </c>
      <c r="S175" s="144">
        <v>32.276706566452916</v>
      </c>
      <c r="T175" s="145">
        <v>20.930856126580714</v>
      </c>
    </row>
    <row r="176" spans="1:20" x14ac:dyDescent="0.2">
      <c r="A176" s="101">
        <f t="shared" ca="1" si="45"/>
        <v>42156</v>
      </c>
      <c r="B176" s="104">
        <f ca="1">VLOOKUP($A176,[2]CurveFetch!$D$8:$R$1000,2,0)</f>
        <v>4.32</v>
      </c>
      <c r="C176" s="104">
        <f ca="1">VLOOKUP($A176,[2]CurveFetch!$D$8:$R$1000,7,0)</f>
        <v>0.29499999999999998</v>
      </c>
      <c r="D176" s="104">
        <f ca="1">VLOOKUP($A176,[2]CurveFetch!$D$8:$R$1000,5,0)</f>
        <v>0</v>
      </c>
      <c r="E176" s="104">
        <f ca="1">VLOOKUP($A176,[2]CurveFetch!$D$8:$R$1000,4,0)</f>
        <v>0.01</v>
      </c>
      <c r="F176" s="104">
        <f ca="1">VLOOKUP($A176,[2]CurveFetch!$D$8:$R$1000,15,0)</f>
        <v>0</v>
      </c>
      <c r="G176" s="104">
        <f ca="1">VLOOKUP($A176,[2]CurveFetch!$D$8:$R$1000,3,0)</f>
        <v>-0.19</v>
      </c>
      <c r="H176" s="104">
        <f ca="1">VLOOKUP($A176,[2]CurveFetch!$D$8:$R$1000,9,0)</f>
        <v>0</v>
      </c>
      <c r="I176" s="104">
        <f ca="1">VLOOKUP($A176,[2]CurveFetch!$D$8:$R$1000,11,0)</f>
        <v>6.1703958831842001E-2</v>
      </c>
      <c r="J176" s="104">
        <f ca="1">VLOOKUP($A176,[2]CurveFetch!$D$8:$R$1000,8,0)</f>
        <v>0</v>
      </c>
      <c r="K176" s="104">
        <f t="shared" ca="1" si="43"/>
        <v>0.29499999999999998</v>
      </c>
      <c r="L176" s="104">
        <f t="shared" ca="1" si="44"/>
        <v>0.29499999999999998</v>
      </c>
      <c r="M176" s="104">
        <f t="shared" ca="1" si="46"/>
        <v>34.612500000000004</v>
      </c>
      <c r="N176" s="101">
        <f t="shared" ca="1" si="47"/>
        <v>42156</v>
      </c>
      <c r="O176" s="144">
        <v>32.936200776577152</v>
      </c>
      <c r="P176" s="145">
        <v>19.27</v>
      </c>
      <c r="Q176" s="144">
        <v>31.5858565031502</v>
      </c>
      <c r="R176" s="145">
        <v>24.35</v>
      </c>
      <c r="S176" s="144">
        <v>30.040383964070269</v>
      </c>
      <c r="T176" s="145">
        <v>21.598161756593079</v>
      </c>
    </row>
    <row r="177" spans="1:20" x14ac:dyDescent="0.2">
      <c r="A177" s="101">
        <f t="shared" ca="1" si="45"/>
        <v>42186</v>
      </c>
      <c r="B177" s="104">
        <f ca="1">VLOOKUP($A177,[2]CurveFetch!$D$8:$R$1000,2,0)</f>
        <v>4.335</v>
      </c>
      <c r="C177" s="104">
        <f ca="1">VLOOKUP($A177,[2]CurveFetch!$D$8:$R$1000,7,0)</f>
        <v>0.29499999999999998</v>
      </c>
      <c r="D177" s="104">
        <f ca="1">VLOOKUP($A177,[2]CurveFetch!$D$8:$R$1000,5,0)</f>
        <v>0</v>
      </c>
      <c r="E177" s="104">
        <f ca="1">VLOOKUP($A177,[2]CurveFetch!$D$8:$R$1000,4,0)</f>
        <v>0.01</v>
      </c>
      <c r="F177" s="104">
        <f ca="1">VLOOKUP($A177,[2]CurveFetch!$D$8:$R$1000,15,0)</f>
        <v>0</v>
      </c>
      <c r="G177" s="104">
        <f ca="1">VLOOKUP($A177,[2]CurveFetch!$D$8:$R$1000,3,0)</f>
        <v>-0.19</v>
      </c>
      <c r="H177" s="104">
        <f ca="1">VLOOKUP($A177,[2]CurveFetch!$D$8:$R$1000,9,0)</f>
        <v>0</v>
      </c>
      <c r="I177" s="104">
        <f ca="1">VLOOKUP($A177,[2]CurveFetch!$D$8:$R$1000,11,0)</f>
        <v>6.1724976085784998E-2</v>
      </c>
      <c r="J177" s="104">
        <f ca="1">VLOOKUP($A177,[2]CurveFetch!$D$8:$R$1000,8,0)</f>
        <v>0</v>
      </c>
      <c r="K177" s="104">
        <f t="shared" ca="1" si="43"/>
        <v>0.29499999999999998</v>
      </c>
      <c r="L177" s="104">
        <f t="shared" ca="1" si="44"/>
        <v>0.29499999999999998</v>
      </c>
      <c r="M177" s="104">
        <f t="shared" ca="1" si="46"/>
        <v>34.725000000000001</v>
      </c>
      <c r="N177" s="101">
        <f t="shared" ca="1" si="47"/>
        <v>42186</v>
      </c>
      <c r="O177" s="144">
        <v>28.936200776577159</v>
      </c>
      <c r="P177" s="145">
        <v>20.14</v>
      </c>
      <c r="Q177" s="144">
        <v>29.835856503150197</v>
      </c>
      <c r="R177" s="145">
        <v>22.86</v>
      </c>
      <c r="S177" s="144">
        <v>28.14297071534904</v>
      </c>
      <c r="T177" s="145">
        <v>20.100053028507553</v>
      </c>
    </row>
    <row r="178" spans="1:20" x14ac:dyDescent="0.2">
      <c r="A178" s="101">
        <f t="shared" ca="1" si="45"/>
        <v>42217</v>
      </c>
      <c r="B178" s="104">
        <f ca="1">VLOOKUP($A178,[2]CurveFetch!$D$8:$R$1000,2,0)</f>
        <v>4.3449999999999998</v>
      </c>
      <c r="C178" s="104">
        <f ca="1">VLOOKUP($A178,[2]CurveFetch!$D$8:$R$1000,7,0)</f>
        <v>0.29499999999999998</v>
      </c>
      <c r="D178" s="104">
        <f ca="1">VLOOKUP($A178,[2]CurveFetch!$D$8:$R$1000,5,0)</f>
        <v>0</v>
      </c>
      <c r="E178" s="104">
        <f ca="1">VLOOKUP($A178,[2]CurveFetch!$D$8:$R$1000,4,0)</f>
        <v>0</v>
      </c>
      <c r="F178" s="104">
        <f ca="1">VLOOKUP($A178,[2]CurveFetch!$D$8:$R$1000,15,0)</f>
        <v>0</v>
      </c>
      <c r="G178" s="104">
        <f ca="1">VLOOKUP($A178,[2]CurveFetch!$D$8:$R$1000,3,0)</f>
        <v>-0.19</v>
      </c>
      <c r="H178" s="104">
        <f ca="1">VLOOKUP($A178,[2]CurveFetch!$D$8:$R$1000,9,0)</f>
        <v>0</v>
      </c>
      <c r="I178" s="104">
        <f ca="1">VLOOKUP($A178,[2]CurveFetch!$D$8:$R$1000,11,0)</f>
        <v>6.1746693915014E-2</v>
      </c>
      <c r="J178" s="104">
        <f ca="1">VLOOKUP($A178,[2]CurveFetch!$D$8:$R$1000,8,0)</f>
        <v>0</v>
      </c>
      <c r="K178" s="104">
        <f t="shared" ca="1" si="43"/>
        <v>0.29499999999999998</v>
      </c>
      <c r="L178" s="104">
        <f t="shared" ca="1" si="44"/>
        <v>0.29499999999999998</v>
      </c>
      <c r="M178" s="104">
        <f t="shared" ca="1" si="46"/>
        <v>34.799999999999997</v>
      </c>
      <c r="N178" s="101">
        <f t="shared" ca="1" si="47"/>
        <v>42217</v>
      </c>
      <c r="O178" s="144">
        <v>24.62976166810115</v>
      </c>
      <c r="P178" s="145">
        <v>15.39</v>
      </c>
      <c r="Q178" s="144">
        <v>26.38809769736239</v>
      </c>
      <c r="R178" s="145">
        <v>19.29</v>
      </c>
      <c r="S178" s="144">
        <v>18.864225140817929</v>
      </c>
      <c r="T178" s="145">
        <v>12.135738020777385</v>
      </c>
    </row>
    <row r="179" spans="1:20" x14ac:dyDescent="0.2">
      <c r="A179" s="101">
        <f t="shared" ca="1" si="45"/>
        <v>42248</v>
      </c>
      <c r="B179" s="104">
        <f ca="1">VLOOKUP($A179,[2]CurveFetch!$D$8:$R$1000,2,0)</f>
        <v>4.3620000000000001</v>
      </c>
      <c r="C179" s="104">
        <f ca="1">VLOOKUP($A179,[2]CurveFetch!$D$8:$R$1000,7,0)</f>
        <v>0.29499999999999998</v>
      </c>
      <c r="D179" s="104">
        <f ca="1">VLOOKUP($A179,[2]CurveFetch!$D$8:$R$1000,5,0)</f>
        <v>0</v>
      </c>
      <c r="E179" s="104">
        <f ca="1">VLOOKUP($A179,[2]CurveFetch!$D$8:$R$1000,4,0)</f>
        <v>0</v>
      </c>
      <c r="F179" s="104">
        <f ca="1">VLOOKUP($A179,[2]CurveFetch!$D$8:$R$1000,15,0)</f>
        <v>0</v>
      </c>
      <c r="G179" s="104">
        <f ca="1">VLOOKUP($A179,[2]CurveFetch!$D$8:$R$1000,3,0)</f>
        <v>-0.19</v>
      </c>
      <c r="H179" s="104">
        <f ca="1">VLOOKUP($A179,[2]CurveFetch!$D$8:$R$1000,9,0)</f>
        <v>0</v>
      </c>
      <c r="I179" s="104">
        <f ca="1">VLOOKUP($A179,[2]CurveFetch!$D$8:$R$1000,11,0)</f>
        <v>6.1768411744400002E-2</v>
      </c>
      <c r="J179" s="104">
        <f ca="1">VLOOKUP($A179,[2]CurveFetch!$D$8:$R$1000,8,0)</f>
        <v>0</v>
      </c>
      <c r="K179" s="104">
        <f t="shared" ca="1" si="43"/>
        <v>0.29499999999999998</v>
      </c>
      <c r="L179" s="104">
        <f t="shared" ca="1" si="44"/>
        <v>0.29499999999999998</v>
      </c>
      <c r="M179" s="104">
        <f t="shared" ca="1" si="46"/>
        <v>34.927500000000002</v>
      </c>
      <c r="N179" s="101">
        <f t="shared" ca="1" si="47"/>
        <v>42248</v>
      </c>
      <c r="O179" s="144">
        <v>25.12976166810115</v>
      </c>
      <c r="P179" s="145">
        <v>15.33</v>
      </c>
      <c r="Q179" s="144">
        <v>27.88809769736239</v>
      </c>
      <c r="R179" s="145">
        <v>14.42</v>
      </c>
      <c r="S179" s="144">
        <v>20.114225140817929</v>
      </c>
      <c r="T179" s="145">
        <v>11.878345547659105</v>
      </c>
    </row>
    <row r="180" spans="1:20" x14ac:dyDescent="0.2">
      <c r="A180" s="101">
        <f t="shared" ca="1" si="45"/>
        <v>42278</v>
      </c>
      <c r="B180" s="104">
        <f ca="1">VLOOKUP($A180,[2]CurveFetch!$D$8:$R$1000,2,0)</f>
        <v>4.3719999999999999</v>
      </c>
      <c r="C180" s="104">
        <f ca="1">VLOOKUP($A180,[2]CurveFetch!$D$8:$R$1000,7,0)</f>
        <v>0.29499999999999998</v>
      </c>
      <c r="D180" s="104">
        <f ca="1">VLOOKUP($A180,[2]CurveFetch!$D$8:$R$1000,5,0)</f>
        <v>0</v>
      </c>
      <c r="E180" s="104">
        <f ca="1">VLOOKUP($A180,[2]CurveFetch!$D$8:$R$1000,4,0)</f>
        <v>0</v>
      </c>
      <c r="F180" s="104">
        <f ca="1">VLOOKUP($A180,[2]CurveFetch!$D$8:$R$1000,15,0)</f>
        <v>0</v>
      </c>
      <c r="G180" s="104">
        <f ca="1">VLOOKUP($A180,[2]CurveFetch!$D$8:$R$1000,3,0)</f>
        <v>-0.19</v>
      </c>
      <c r="H180" s="104">
        <f ca="1">VLOOKUP($A180,[2]CurveFetch!$D$8:$R$1000,9,0)</f>
        <v>0</v>
      </c>
      <c r="I180" s="104">
        <f ca="1">VLOOKUP($A180,[2]CurveFetch!$D$8:$R$1000,11,0)</f>
        <v>6.1789428998792001E-2</v>
      </c>
      <c r="J180" s="104">
        <f ca="1">VLOOKUP($A180,[2]CurveFetch!$D$8:$R$1000,8,0)</f>
        <v>0</v>
      </c>
      <c r="K180" s="104">
        <f t="shared" ca="1" si="43"/>
        <v>0.29499999999999998</v>
      </c>
      <c r="L180" s="104">
        <f t="shared" ca="1" si="44"/>
        <v>0.29499999999999998</v>
      </c>
      <c r="M180" s="104">
        <f t="shared" ca="1" si="46"/>
        <v>35.002499999999998</v>
      </c>
      <c r="N180" s="101">
        <f t="shared" ca="1" si="47"/>
        <v>42278</v>
      </c>
      <c r="O180" s="144">
        <v>56.129761668101139</v>
      </c>
      <c r="P180" s="145">
        <v>15.5</v>
      </c>
      <c r="Q180" s="144">
        <v>35.888097697362376</v>
      </c>
      <c r="R180" s="145">
        <v>17.63</v>
      </c>
      <c r="S180" s="144">
        <v>58.614225140817929</v>
      </c>
      <c r="T180" s="145">
        <v>4.4649046874440543</v>
      </c>
    </row>
    <row r="181" spans="1:20" x14ac:dyDescent="0.2">
      <c r="A181" s="101">
        <f t="shared" ca="1" si="45"/>
        <v>42309</v>
      </c>
      <c r="B181" s="104">
        <f ca="1">VLOOKUP($A181,[2]CurveFetch!$D$8:$R$1000,2,0)</f>
        <v>4.5170000000000003</v>
      </c>
      <c r="C181" s="104">
        <f ca="1">VLOOKUP($A181,[2]CurveFetch!$D$8:$R$1000,7,0)</f>
        <v>0.12</v>
      </c>
      <c r="D181" s="104">
        <f ca="1">VLOOKUP($A181,[2]CurveFetch!$D$8:$R$1000,5,0)</f>
        <v>0</v>
      </c>
      <c r="E181" s="104">
        <f ca="1">VLOOKUP($A181,[2]CurveFetch!$D$8:$R$1000,4,0)</f>
        <v>0</v>
      </c>
      <c r="F181" s="104">
        <f ca="1">VLOOKUP($A181,[2]CurveFetch!$D$8:$R$1000,15,0)</f>
        <v>0</v>
      </c>
      <c r="G181" s="104">
        <f ca="1">VLOOKUP($A181,[2]CurveFetch!$D$8:$R$1000,3,0)</f>
        <v>-0.19</v>
      </c>
      <c r="H181" s="104">
        <f ca="1">VLOOKUP($A181,[2]CurveFetch!$D$8:$R$1000,9,0)</f>
        <v>0</v>
      </c>
      <c r="I181" s="104">
        <f ca="1">VLOOKUP($A181,[2]CurveFetch!$D$8:$R$1000,11,0)</f>
        <v>6.1811146828485E-2</v>
      </c>
      <c r="J181" s="104">
        <f ca="1">VLOOKUP($A181,[2]CurveFetch!$D$8:$R$1000,8,0)</f>
        <v>0</v>
      </c>
      <c r="K181" s="104">
        <f t="shared" ca="1" si="43"/>
        <v>0.12</v>
      </c>
      <c r="L181" s="104">
        <f t="shared" ca="1" si="44"/>
        <v>0.12</v>
      </c>
      <c r="M181" s="104">
        <f t="shared" ca="1" si="46"/>
        <v>34.777500000000003</v>
      </c>
      <c r="N181" s="101">
        <f t="shared" ca="1" si="47"/>
        <v>42309</v>
      </c>
      <c r="O181" s="144">
        <v>42.688880496377472</v>
      </c>
      <c r="P181" s="145">
        <v>16.04</v>
      </c>
      <c r="Q181" s="144">
        <v>46.772378430858097</v>
      </c>
      <c r="R181" s="145">
        <v>18.86</v>
      </c>
      <c r="S181" s="144">
        <v>43.624573298235156</v>
      </c>
      <c r="T181" s="145">
        <v>16.465644846319158</v>
      </c>
    </row>
    <row r="182" spans="1:20" x14ac:dyDescent="0.2">
      <c r="A182" s="101">
        <f t="shared" ca="1" si="45"/>
        <v>42339</v>
      </c>
      <c r="B182" s="104">
        <f ca="1">VLOOKUP($A182,[2]CurveFetch!$D$8:$R$1000,2,0)</f>
        <v>4.6520000000000001</v>
      </c>
      <c r="C182" s="104">
        <f ca="1">VLOOKUP($A182,[2]CurveFetch!$D$8:$R$1000,7,0)</f>
        <v>0.12</v>
      </c>
      <c r="D182" s="104">
        <f ca="1">VLOOKUP($A182,[2]CurveFetch!$D$8:$R$1000,5,0)</f>
        <v>0</v>
      </c>
      <c r="E182" s="104">
        <f ca="1">VLOOKUP($A182,[2]CurveFetch!$D$8:$R$1000,4,0)</f>
        <v>0</v>
      </c>
      <c r="F182" s="104">
        <f ca="1">VLOOKUP($A182,[2]CurveFetch!$D$8:$R$1000,15,0)</f>
        <v>0</v>
      </c>
      <c r="G182" s="104">
        <f ca="1">VLOOKUP($A182,[2]CurveFetch!$D$8:$R$1000,3,0)</f>
        <v>-0.19</v>
      </c>
      <c r="H182" s="104">
        <f ca="1">VLOOKUP($A182,[2]CurveFetch!$D$8:$R$1000,9,0)</f>
        <v>0</v>
      </c>
      <c r="I182" s="104">
        <f ca="1">VLOOKUP($A182,[2]CurveFetch!$D$8:$R$1000,11,0)</f>
        <v>6.1832164083177002E-2</v>
      </c>
      <c r="J182" s="104">
        <f ca="1">VLOOKUP($A182,[2]CurveFetch!$D$8:$R$1000,8,0)</f>
        <v>0</v>
      </c>
      <c r="K182" s="104">
        <f t="shared" ca="1" si="43"/>
        <v>0.12</v>
      </c>
      <c r="L182" s="104">
        <f t="shared" ca="1" si="44"/>
        <v>0.12</v>
      </c>
      <c r="M182" s="104">
        <f t="shared" ca="1" si="46"/>
        <v>35.79</v>
      </c>
      <c r="N182" s="101">
        <f t="shared" ca="1" si="47"/>
        <v>42339</v>
      </c>
      <c r="O182" s="144">
        <v>54.688880496377479</v>
      </c>
      <c r="P182" s="145">
        <v>19.420000000000002</v>
      </c>
      <c r="Q182" s="144">
        <v>59.77237843085809</v>
      </c>
      <c r="R182" s="145">
        <v>24.81</v>
      </c>
      <c r="S182" s="144">
        <v>58.624573298235163</v>
      </c>
      <c r="T182" s="145">
        <v>21.078548072125606</v>
      </c>
    </row>
    <row r="183" spans="1:20" x14ac:dyDescent="0.2">
      <c r="A183" s="101">
        <f t="shared" ca="1" si="45"/>
        <v>42370</v>
      </c>
      <c r="B183" s="104">
        <f ca="1">VLOOKUP($A183,[2]CurveFetch!$D$8:$R$1000,2,0)</f>
        <v>4.9050000000000002</v>
      </c>
      <c r="C183" s="104">
        <f ca="1">VLOOKUP($A183,[2]CurveFetch!$D$8:$R$1000,7,0)</f>
        <v>0.12</v>
      </c>
      <c r="D183" s="104">
        <f ca="1">VLOOKUP($A183,[2]CurveFetch!$D$8:$R$1000,5,0)</f>
        <v>0</v>
      </c>
      <c r="E183" s="104">
        <f ca="1">VLOOKUP($A183,[2]CurveFetch!$D$8:$R$1000,4,0)</f>
        <v>0</v>
      </c>
      <c r="F183" s="104">
        <f ca="1">VLOOKUP($A183,[2]CurveFetch!$D$8:$R$1000,15,0)</f>
        <v>0</v>
      </c>
      <c r="G183" s="104">
        <f ca="1">VLOOKUP($A183,[2]CurveFetch!$D$8:$R$1000,3,0)</f>
        <v>-0.19</v>
      </c>
      <c r="H183" s="104">
        <f ca="1">VLOOKUP($A183,[2]CurveFetch!$D$8:$R$1000,9,0)</f>
        <v>0</v>
      </c>
      <c r="I183" s="104">
        <f ca="1">VLOOKUP($A183,[2]CurveFetch!$D$8:$R$1000,11,0)</f>
        <v>6.1853881913177998E-2</v>
      </c>
      <c r="J183" s="104">
        <f ca="1">VLOOKUP($A183,[2]CurveFetch!$D$8:$R$1000,8,0)</f>
        <v>0</v>
      </c>
      <c r="K183" s="104">
        <f t="shared" ca="1" si="43"/>
        <v>0.12</v>
      </c>
      <c r="L183" s="104">
        <f t="shared" ca="1" si="44"/>
        <v>0.12</v>
      </c>
      <c r="M183" s="104">
        <f t="shared" ca="1" si="46"/>
        <v>37.6875</v>
      </c>
      <c r="N183" s="101">
        <f t="shared" ca="1" si="47"/>
        <v>42370</v>
      </c>
      <c r="O183" s="144">
        <v>36.688880496377472</v>
      </c>
      <c r="P183" s="145">
        <v>17.27</v>
      </c>
      <c r="Q183" s="144">
        <v>47.772378430858097</v>
      </c>
      <c r="R183" s="145">
        <v>21.47</v>
      </c>
      <c r="S183" s="144">
        <v>38.624573298235156</v>
      </c>
      <c r="T183" s="145">
        <v>17.214031943093353</v>
      </c>
    </row>
    <row r="184" spans="1:20" x14ac:dyDescent="0.2">
      <c r="A184" s="101">
        <f t="shared" ca="1" si="45"/>
        <v>42401</v>
      </c>
      <c r="B184" s="104">
        <f ca="1">VLOOKUP($A184,[2]CurveFetch!$D$8:$R$1000,2,0)</f>
        <v>4.79</v>
      </c>
      <c r="C184" s="104">
        <f ca="1">VLOOKUP($A184,[2]CurveFetch!$D$8:$R$1000,7,0)</f>
        <v>0.12</v>
      </c>
      <c r="D184" s="104">
        <f ca="1">VLOOKUP($A184,[2]CurveFetch!$D$8:$R$1000,5,0)</f>
        <v>0</v>
      </c>
      <c r="E184" s="104">
        <f ca="1">VLOOKUP($A184,[2]CurveFetch!$D$8:$R$1000,4,0)</f>
        <v>0</v>
      </c>
      <c r="F184" s="104">
        <f ca="1">VLOOKUP($A184,[2]CurveFetch!$D$8:$R$1000,15,0)</f>
        <v>0</v>
      </c>
      <c r="G184" s="104">
        <f ca="1">VLOOKUP($A184,[2]CurveFetch!$D$8:$R$1000,3,0)</f>
        <v>-0.19</v>
      </c>
      <c r="H184" s="104">
        <f ca="1">VLOOKUP($A184,[2]CurveFetch!$D$8:$R$1000,9,0)</f>
        <v>0</v>
      </c>
      <c r="I184" s="104">
        <f ca="1">VLOOKUP($A184,[2]CurveFetch!$D$8:$R$1000,11,0)</f>
        <v>6.1875599743335001E-2</v>
      </c>
      <c r="J184" s="104">
        <f ca="1">VLOOKUP($A184,[2]CurveFetch!$D$8:$R$1000,8,0)</f>
        <v>0</v>
      </c>
      <c r="K184" s="104">
        <f t="shared" ca="1" si="43"/>
        <v>0.12</v>
      </c>
      <c r="L184" s="104">
        <f t="shared" ca="1" si="44"/>
        <v>0.12</v>
      </c>
      <c r="M184" s="104">
        <f t="shared" ca="1" si="46"/>
        <v>36.825000000000003</v>
      </c>
      <c r="N184" s="101">
        <f t="shared" ca="1" si="47"/>
        <v>42401</v>
      </c>
      <c r="O184" s="144">
        <v>42.271837477478769</v>
      </c>
      <c r="P184" s="145">
        <v>24.56</v>
      </c>
      <c r="Q184" s="144">
        <v>40.180716235315991</v>
      </c>
      <c r="R184" s="145">
        <v>25.27</v>
      </c>
      <c r="S184" s="144">
        <v>50.132400294584087</v>
      </c>
      <c r="T184" s="145">
        <v>29.453478065280734</v>
      </c>
    </row>
    <row r="185" spans="1:20" x14ac:dyDescent="0.2">
      <c r="A185" s="101">
        <f t="shared" ca="1" si="45"/>
        <v>42430</v>
      </c>
      <c r="B185" s="104">
        <f ca="1">VLOOKUP($A185,[2]CurveFetch!$D$8:$R$1000,2,0)</f>
        <v>4.6500000000000004</v>
      </c>
      <c r="C185" s="104">
        <f ca="1">VLOOKUP($A185,[2]CurveFetch!$D$8:$R$1000,7,0)</f>
        <v>0.12</v>
      </c>
      <c r="D185" s="104">
        <f ca="1">VLOOKUP($A185,[2]CurveFetch!$D$8:$R$1000,5,0)</f>
        <v>0</v>
      </c>
      <c r="E185" s="104">
        <f ca="1">VLOOKUP($A185,[2]CurveFetch!$D$8:$R$1000,4,0)</f>
        <v>0</v>
      </c>
      <c r="F185" s="104">
        <f ca="1">VLOOKUP($A185,[2]CurveFetch!$D$8:$R$1000,15,0)</f>
        <v>0</v>
      </c>
      <c r="G185" s="104">
        <f ca="1">VLOOKUP($A185,[2]CurveFetch!$D$8:$R$1000,3,0)</f>
        <v>-0.19</v>
      </c>
      <c r="H185" s="104">
        <f ca="1">VLOOKUP($A185,[2]CurveFetch!$D$8:$R$1000,9,0)</f>
        <v>0</v>
      </c>
      <c r="I185" s="104">
        <f ca="1">VLOOKUP($A185,[2]CurveFetch!$D$8:$R$1000,11,0)</f>
        <v>6.1895916423302999E-2</v>
      </c>
      <c r="J185" s="104">
        <f ca="1">VLOOKUP($A185,[2]CurveFetch!$D$8:$R$1000,8,0)</f>
        <v>0</v>
      </c>
      <c r="K185" s="104">
        <f t="shared" ca="1" si="43"/>
        <v>0.12</v>
      </c>
      <c r="L185" s="104">
        <f t="shared" ca="1" si="44"/>
        <v>0.12</v>
      </c>
      <c r="M185" s="104">
        <f t="shared" ca="1" si="46"/>
        <v>35.775000000000006</v>
      </c>
      <c r="N185" s="101">
        <f t="shared" ca="1" si="47"/>
        <v>42430</v>
      </c>
      <c r="O185" s="144">
        <v>27.271837477478783</v>
      </c>
      <c r="P185" s="145">
        <v>20</v>
      </c>
      <c r="Q185" s="144">
        <v>39.180716235315991</v>
      </c>
      <c r="R185" s="145">
        <v>20.3</v>
      </c>
      <c r="S185" s="144">
        <v>24.132400294584091</v>
      </c>
      <c r="T185" s="145">
        <v>35.003209248076438</v>
      </c>
    </row>
    <row r="186" spans="1:20" x14ac:dyDescent="0.2">
      <c r="A186" s="101">
        <f t="shared" ca="1" si="45"/>
        <v>42461</v>
      </c>
      <c r="B186" s="104">
        <f ca="1">VLOOKUP($A186,[2]CurveFetch!$D$8:$R$1000,2,0)</f>
        <v>4.4649999999999999</v>
      </c>
      <c r="C186" s="104">
        <f ca="1">VLOOKUP($A186,[2]CurveFetch!$D$8:$R$1000,7,0)</f>
        <v>0.29499999999999998</v>
      </c>
      <c r="D186" s="104">
        <f ca="1">VLOOKUP($A186,[2]CurveFetch!$D$8:$R$1000,5,0)</f>
        <v>0</v>
      </c>
      <c r="E186" s="104">
        <f ca="1">VLOOKUP($A186,[2]CurveFetch!$D$8:$R$1000,4,0)</f>
        <v>0</v>
      </c>
      <c r="F186" s="104">
        <f ca="1">VLOOKUP($A186,[2]CurveFetch!$D$8:$R$1000,15,0)</f>
        <v>0</v>
      </c>
      <c r="G186" s="104">
        <f ca="1">VLOOKUP($A186,[2]CurveFetch!$D$8:$R$1000,3,0)</f>
        <v>-0.19</v>
      </c>
      <c r="H186" s="104">
        <f ca="1">VLOOKUP($A186,[2]CurveFetch!$D$8:$R$1000,9,0)</f>
        <v>0</v>
      </c>
      <c r="I186" s="104">
        <f ca="1">VLOOKUP($A186,[2]CurveFetch!$D$8:$R$1000,11,0)</f>
        <v>6.1917634253763003E-2</v>
      </c>
      <c r="J186" s="104">
        <f ca="1">VLOOKUP($A186,[2]CurveFetch!$D$8:$R$1000,8,0)</f>
        <v>0</v>
      </c>
      <c r="K186" s="104">
        <f t="shared" ca="1" si="43"/>
        <v>0.29499999999999998</v>
      </c>
      <c r="L186" s="104">
        <f t="shared" ca="1" si="44"/>
        <v>0.29499999999999998</v>
      </c>
      <c r="M186" s="104">
        <f t="shared" ca="1" si="46"/>
        <v>35.699999999999996</v>
      </c>
      <c r="N186" s="101">
        <f t="shared" ca="1" si="47"/>
        <v>42461</v>
      </c>
      <c r="O186" s="144">
        <v>25.771837477478783</v>
      </c>
      <c r="P186" s="145">
        <v>20.71</v>
      </c>
      <c r="Q186" s="144">
        <v>36.680716235315991</v>
      </c>
      <c r="R186" s="145">
        <v>18.55</v>
      </c>
      <c r="S186" s="144">
        <v>19.882400294584091</v>
      </c>
      <c r="T186" s="145">
        <v>36.606703871732357</v>
      </c>
    </row>
    <row r="187" spans="1:20" x14ac:dyDescent="0.2">
      <c r="A187" s="101">
        <f t="shared" ca="1" si="45"/>
        <v>42491</v>
      </c>
      <c r="B187" s="104">
        <f ca="1">VLOOKUP($A187,[2]CurveFetch!$D$8:$R$1000,2,0)</f>
        <v>4.42</v>
      </c>
      <c r="C187" s="104">
        <f ca="1">VLOOKUP($A187,[2]CurveFetch!$D$8:$R$1000,7,0)</f>
        <v>0.29499999999999998</v>
      </c>
      <c r="D187" s="104">
        <f ca="1">VLOOKUP($A187,[2]CurveFetch!$D$8:$R$1000,5,0)</f>
        <v>0</v>
      </c>
      <c r="E187" s="104">
        <f ca="1">VLOOKUP($A187,[2]CurveFetch!$D$8:$R$1000,4,0)</f>
        <v>0</v>
      </c>
      <c r="F187" s="104">
        <f ca="1">VLOOKUP($A187,[2]CurveFetch!$D$8:$R$1000,15,0)</f>
        <v>0</v>
      </c>
      <c r="G187" s="104">
        <f ca="1">VLOOKUP($A187,[2]CurveFetch!$D$8:$R$1000,3,0)</f>
        <v>-0.19</v>
      </c>
      <c r="H187" s="104">
        <f ca="1">VLOOKUP($A187,[2]CurveFetch!$D$8:$R$1000,9,0)</f>
        <v>0</v>
      </c>
      <c r="I187" s="104">
        <f ca="1">VLOOKUP($A187,[2]CurveFetch!$D$8:$R$1000,11,0)</f>
        <v>6.1938651509198001E-2</v>
      </c>
      <c r="J187" s="104">
        <f ca="1">VLOOKUP($A187,[2]CurveFetch!$D$8:$R$1000,8,0)</f>
        <v>0</v>
      </c>
      <c r="K187" s="104">
        <f t="shared" ca="1" si="43"/>
        <v>0.29499999999999998</v>
      </c>
      <c r="L187" s="104">
        <f t="shared" ca="1" si="44"/>
        <v>0.29499999999999998</v>
      </c>
      <c r="M187" s="104">
        <f t="shared" ca="1" si="46"/>
        <v>35.362499999999997</v>
      </c>
      <c r="N187" s="101">
        <f t="shared" ca="1" si="47"/>
        <v>42491</v>
      </c>
      <c r="O187" s="144">
        <v>35.731207191716535</v>
      </c>
      <c r="P187" s="145">
        <v>18.47</v>
      </c>
      <c r="Q187" s="144">
        <v>38.635856503150194</v>
      </c>
      <c r="R187" s="145">
        <v>27.39</v>
      </c>
      <c r="S187" s="144">
        <v>32.300417269397059</v>
      </c>
      <c r="T187" s="145">
        <v>20.384059437962854</v>
      </c>
    </row>
    <row r="188" spans="1:20" x14ac:dyDescent="0.2">
      <c r="A188" s="101">
        <f t="shared" ca="1" si="45"/>
        <v>42522</v>
      </c>
      <c r="B188" s="104">
        <f ca="1">VLOOKUP($A188,[2]CurveFetch!$D$8:$R$1000,2,0)</f>
        <v>4.4400000000000004</v>
      </c>
      <c r="C188" s="104">
        <f ca="1">VLOOKUP($A188,[2]CurveFetch!$D$8:$R$1000,7,0)</f>
        <v>0.29499999999999998</v>
      </c>
      <c r="D188" s="104">
        <f ca="1">VLOOKUP($A188,[2]CurveFetch!$D$8:$R$1000,5,0)</f>
        <v>0</v>
      </c>
      <c r="E188" s="104">
        <f ca="1">VLOOKUP($A188,[2]CurveFetch!$D$8:$R$1000,4,0)</f>
        <v>0</v>
      </c>
      <c r="F188" s="104">
        <f ca="1">VLOOKUP($A188,[2]CurveFetch!$D$8:$R$1000,15,0)</f>
        <v>0</v>
      </c>
      <c r="G188" s="104">
        <f ca="1">VLOOKUP($A188,[2]CurveFetch!$D$8:$R$1000,3,0)</f>
        <v>-0.19</v>
      </c>
      <c r="H188" s="104">
        <f ca="1">VLOOKUP($A188,[2]CurveFetch!$D$8:$R$1000,9,0)</f>
        <v>0</v>
      </c>
      <c r="I188" s="104">
        <f ca="1">VLOOKUP($A188,[2]CurveFetch!$D$8:$R$1000,11,0)</f>
        <v>6.1960369339966001E-2</v>
      </c>
      <c r="J188" s="104">
        <f ca="1">VLOOKUP($A188,[2]CurveFetch!$D$8:$R$1000,8,0)</f>
        <v>0</v>
      </c>
      <c r="K188" s="104">
        <f t="shared" ca="1" si="43"/>
        <v>0.29499999999999998</v>
      </c>
      <c r="L188" s="104">
        <f t="shared" ca="1" si="44"/>
        <v>0.29499999999999998</v>
      </c>
      <c r="M188" s="104">
        <f t="shared" ca="1" si="46"/>
        <v>35.512500000000003</v>
      </c>
      <c r="N188" s="101">
        <f t="shared" ca="1" si="47"/>
        <v>42522</v>
      </c>
      <c r="O188" s="144">
        <v>32.986200776577149</v>
      </c>
      <c r="P188" s="145">
        <v>19.27</v>
      </c>
      <c r="Q188" s="144">
        <v>31.635856503150201</v>
      </c>
      <c r="R188" s="145">
        <v>24.35</v>
      </c>
      <c r="S188" s="144">
        <v>30.064094667014409</v>
      </c>
      <c r="T188" s="145">
        <v>21.051365067975219</v>
      </c>
    </row>
    <row r="189" spans="1:20" x14ac:dyDescent="0.2">
      <c r="A189" s="101">
        <f t="shared" ca="1" si="45"/>
        <v>42552</v>
      </c>
      <c r="B189" s="104">
        <f ca="1">VLOOKUP($A189,[2]CurveFetch!$D$8:$R$1000,2,0)</f>
        <v>4.4550000000000001</v>
      </c>
      <c r="C189" s="104">
        <f ca="1">VLOOKUP($A189,[2]CurveFetch!$D$8:$R$1000,7,0)</f>
        <v>0.29499999999999998</v>
      </c>
      <c r="D189" s="104">
        <f ca="1">VLOOKUP($A189,[2]CurveFetch!$D$8:$R$1000,5,0)</f>
        <v>0</v>
      </c>
      <c r="E189" s="104">
        <f ca="1">VLOOKUP($A189,[2]CurveFetch!$D$8:$R$1000,4,0)</f>
        <v>0</v>
      </c>
      <c r="F189" s="104">
        <f ca="1">VLOOKUP($A189,[2]CurveFetch!$D$8:$R$1000,15,0)</f>
        <v>0</v>
      </c>
      <c r="G189" s="104">
        <f ca="1">VLOOKUP($A189,[2]CurveFetch!$D$8:$R$1000,3,0)</f>
        <v>-0.19</v>
      </c>
      <c r="H189" s="104">
        <f ca="1">VLOOKUP($A189,[2]CurveFetch!$D$8:$R$1000,9,0)</f>
        <v>0</v>
      </c>
      <c r="I189" s="104">
        <f ca="1">VLOOKUP($A189,[2]CurveFetch!$D$8:$R$1000,11,0)</f>
        <v>6.1981386595697997E-2</v>
      </c>
      <c r="J189" s="104">
        <f ca="1">VLOOKUP($A189,[2]CurveFetch!$D$8:$R$1000,8,0)</f>
        <v>0</v>
      </c>
      <c r="K189" s="104">
        <f t="shared" ca="1" si="43"/>
        <v>0.29499999999999998</v>
      </c>
      <c r="L189" s="104">
        <f t="shared" ca="1" si="44"/>
        <v>0.29499999999999998</v>
      </c>
      <c r="M189" s="104">
        <f t="shared" ca="1" si="46"/>
        <v>35.625</v>
      </c>
      <c r="N189" s="101">
        <f t="shared" ca="1" si="47"/>
        <v>42552</v>
      </c>
      <c r="O189" s="144">
        <v>28.98620077657716</v>
      </c>
      <c r="P189" s="145">
        <v>20.14</v>
      </c>
      <c r="Q189" s="144">
        <v>29.885856503150197</v>
      </c>
      <c r="R189" s="145">
        <v>22.86</v>
      </c>
      <c r="S189" s="144">
        <v>28.16668141829318</v>
      </c>
      <c r="T189" s="145">
        <v>19.553256339889693</v>
      </c>
    </row>
    <row r="190" spans="1:20" x14ac:dyDescent="0.2">
      <c r="A190" s="101">
        <f t="shared" ca="1" si="45"/>
        <v>42583</v>
      </c>
      <c r="B190" s="104">
        <f ca="1">VLOOKUP($A190,[2]CurveFetch!$D$8:$R$1000,2,0)</f>
        <v>4.4649999999999999</v>
      </c>
      <c r="C190" s="104">
        <f ca="1">VLOOKUP($A190,[2]CurveFetch!$D$8:$R$1000,7,0)</f>
        <v>0.29499999999999998</v>
      </c>
      <c r="D190" s="104">
        <f ca="1">VLOOKUP($A190,[2]CurveFetch!$D$8:$R$1000,5,0)</f>
        <v>0</v>
      </c>
      <c r="E190" s="104">
        <f ca="1">VLOOKUP($A190,[2]CurveFetch!$D$8:$R$1000,4,0)</f>
        <v>0</v>
      </c>
      <c r="F190" s="104">
        <f ca="1">VLOOKUP($A190,[2]CurveFetch!$D$8:$R$1000,15,0)</f>
        <v>0</v>
      </c>
      <c r="G190" s="104">
        <f ca="1">VLOOKUP($A190,[2]CurveFetch!$D$8:$R$1000,3,0)</f>
        <v>-0.19</v>
      </c>
      <c r="H190" s="104">
        <f ca="1">VLOOKUP($A190,[2]CurveFetch!$D$8:$R$1000,9,0)</f>
        <v>0</v>
      </c>
      <c r="I190" s="104">
        <f ca="1">VLOOKUP($A190,[2]CurveFetch!$D$8:$R$1000,11,0)</f>
        <v>6.2003104426775001E-2</v>
      </c>
      <c r="J190" s="104">
        <f ca="1">VLOOKUP($A190,[2]CurveFetch!$D$8:$R$1000,8,0)</f>
        <v>0</v>
      </c>
      <c r="K190" s="104">
        <f t="shared" ca="1" si="43"/>
        <v>0.29499999999999998</v>
      </c>
      <c r="L190" s="104">
        <f t="shared" ca="1" si="44"/>
        <v>0.29499999999999998</v>
      </c>
      <c r="M190" s="104">
        <f t="shared" ca="1" si="46"/>
        <v>35.699999999999996</v>
      </c>
      <c r="N190" s="101">
        <f t="shared" ca="1" si="47"/>
        <v>42583</v>
      </c>
      <c r="O190" s="144">
        <v>24.67976166810115</v>
      </c>
      <c r="P190" s="145">
        <v>15.39</v>
      </c>
      <c r="Q190" s="144">
        <v>26.438097697362391</v>
      </c>
      <c r="R190" s="145">
        <v>19.29</v>
      </c>
      <c r="S190" s="144">
        <v>18.90356134749662</v>
      </c>
      <c r="T190" s="145">
        <v>11.411223284237858</v>
      </c>
    </row>
    <row r="191" spans="1:20" x14ac:dyDescent="0.2">
      <c r="A191" s="101">
        <f t="shared" ca="1" si="45"/>
        <v>42614</v>
      </c>
      <c r="B191" s="104">
        <f ca="1">VLOOKUP($A191,[2]CurveFetch!$D$8:$R$1000,2,0)</f>
        <v>4.4820000000000002</v>
      </c>
      <c r="C191" s="104">
        <f ca="1">VLOOKUP($A191,[2]CurveFetch!$D$8:$R$1000,7,0)</f>
        <v>0.29499999999999998</v>
      </c>
      <c r="D191" s="104">
        <f ca="1">VLOOKUP($A191,[2]CurveFetch!$D$8:$R$1000,5,0)</f>
        <v>0</v>
      </c>
      <c r="E191" s="104">
        <f ca="1">VLOOKUP($A191,[2]CurveFetch!$D$8:$R$1000,4,0)</f>
        <v>0</v>
      </c>
      <c r="F191" s="104">
        <f ca="1">VLOOKUP($A191,[2]CurveFetch!$D$8:$R$1000,15,0)</f>
        <v>0</v>
      </c>
      <c r="G191" s="104">
        <f ca="1">VLOOKUP($A191,[2]CurveFetch!$D$8:$R$1000,3,0)</f>
        <v>-0.19</v>
      </c>
      <c r="H191" s="104">
        <f ca="1">VLOOKUP($A191,[2]CurveFetch!$D$8:$R$1000,9,0)</f>
        <v>0</v>
      </c>
      <c r="I191" s="104">
        <f ca="1">VLOOKUP($A191,[2]CurveFetch!$D$8:$R$1000,11,0)</f>
        <v>6.2024822258009003E-2</v>
      </c>
      <c r="J191" s="104">
        <f ca="1">VLOOKUP($A191,[2]CurveFetch!$D$8:$R$1000,8,0)</f>
        <v>0</v>
      </c>
      <c r="K191" s="104">
        <f t="shared" ca="1" si="43"/>
        <v>0.29499999999999998</v>
      </c>
      <c r="L191" s="104">
        <f t="shared" ca="1" si="44"/>
        <v>0.29499999999999998</v>
      </c>
      <c r="M191" s="104">
        <f t="shared" ca="1" si="46"/>
        <v>35.827500000000001</v>
      </c>
      <c r="N191" s="101">
        <f t="shared" ca="1" si="47"/>
        <v>42614</v>
      </c>
      <c r="O191" s="144">
        <v>25.17976166810115</v>
      </c>
      <c r="P191" s="145">
        <v>15.33</v>
      </c>
      <c r="Q191" s="144">
        <v>27.938097697362391</v>
      </c>
      <c r="R191" s="145">
        <v>14.42</v>
      </c>
      <c r="S191" s="144">
        <v>20.15356134749662</v>
      </c>
      <c r="T191" s="145">
        <v>11.153830811119578</v>
      </c>
    </row>
    <row r="192" spans="1:20" x14ac:dyDescent="0.2">
      <c r="A192" s="101">
        <f t="shared" ca="1" si="45"/>
        <v>42644</v>
      </c>
      <c r="B192" s="104">
        <f ca="1">VLOOKUP($A192,[2]CurveFetch!$D$8:$R$1000,2,0)</f>
        <v>4.492</v>
      </c>
      <c r="C192" s="104">
        <f ca="1">VLOOKUP($A192,[2]CurveFetch!$D$8:$R$1000,7,0)</f>
        <v>0.29499999999999998</v>
      </c>
      <c r="D192" s="104">
        <f ca="1">VLOOKUP($A192,[2]CurveFetch!$D$8:$R$1000,5,0)</f>
        <v>0</v>
      </c>
      <c r="E192" s="104">
        <f ca="1">VLOOKUP($A192,[2]CurveFetch!$D$8:$R$1000,4,0)</f>
        <v>0</v>
      </c>
      <c r="F192" s="104">
        <f ca="1">VLOOKUP($A192,[2]CurveFetch!$D$8:$R$1000,15,0)</f>
        <v>0</v>
      </c>
      <c r="G192" s="104">
        <f ca="1">VLOOKUP($A192,[2]CurveFetch!$D$8:$R$1000,3,0)</f>
        <v>-0.19</v>
      </c>
      <c r="H192" s="104">
        <f ca="1">VLOOKUP($A192,[2]CurveFetch!$D$8:$R$1000,9,0)</f>
        <v>0</v>
      </c>
      <c r="I192" s="104">
        <f ca="1">VLOOKUP($A192,[2]CurveFetch!$D$8:$R$1000,11,0)</f>
        <v>6.2045839514191001E-2</v>
      </c>
      <c r="J192" s="104">
        <f ca="1">VLOOKUP($A192,[2]CurveFetch!$D$8:$R$1000,8,0)</f>
        <v>0</v>
      </c>
      <c r="K192" s="104">
        <f t="shared" ca="1" si="43"/>
        <v>0.29499999999999998</v>
      </c>
      <c r="L192" s="104">
        <f t="shared" ca="1" si="44"/>
        <v>0.29499999999999998</v>
      </c>
      <c r="M192" s="104">
        <f t="shared" ca="1" si="46"/>
        <v>35.902499999999996</v>
      </c>
      <c r="N192" s="101">
        <f t="shared" ca="1" si="47"/>
        <v>42644</v>
      </c>
      <c r="O192" s="144">
        <v>56.179761668101136</v>
      </c>
      <c r="P192" s="145">
        <v>15.5</v>
      </c>
      <c r="Q192" s="144">
        <v>35.938097697362373</v>
      </c>
      <c r="R192" s="145">
        <v>17.63</v>
      </c>
      <c r="S192" s="144">
        <v>58.65356134749662</v>
      </c>
      <c r="T192" s="145">
        <v>3.7403899509045271</v>
      </c>
    </row>
    <row r="193" spans="1:20" x14ac:dyDescent="0.2">
      <c r="A193" s="101">
        <f t="shared" ca="1" si="45"/>
        <v>42675</v>
      </c>
      <c r="B193" s="104">
        <f ca="1">VLOOKUP($A193,[2]CurveFetch!$D$8:$R$1000,2,0)</f>
        <v>4.6369999999999996</v>
      </c>
      <c r="C193" s="104">
        <f ca="1">VLOOKUP($A193,[2]CurveFetch!$D$8:$R$1000,7,0)</f>
        <v>0.12</v>
      </c>
      <c r="D193" s="104">
        <f ca="1">VLOOKUP($A193,[2]CurveFetch!$D$8:$R$1000,5,0)</f>
        <v>0</v>
      </c>
      <c r="E193" s="104">
        <f ca="1">VLOOKUP($A193,[2]CurveFetch!$D$8:$R$1000,4,0)</f>
        <v>0</v>
      </c>
      <c r="F193" s="104">
        <f ca="1">VLOOKUP($A193,[2]CurveFetch!$D$8:$R$1000,15,0)</f>
        <v>0</v>
      </c>
      <c r="G193" s="104">
        <f ca="1">VLOOKUP($A193,[2]CurveFetch!$D$8:$R$1000,3,0)</f>
        <v>-0.19</v>
      </c>
      <c r="H193" s="104">
        <f ca="1">VLOOKUP($A193,[2]CurveFetch!$D$8:$R$1000,9,0)</f>
        <v>0</v>
      </c>
      <c r="I193" s="104">
        <f ca="1">VLOOKUP($A193,[2]CurveFetch!$D$8:$R$1000,11,0)</f>
        <v>6.2067557345733E-2</v>
      </c>
      <c r="J193" s="104">
        <f ca="1">VLOOKUP($A193,[2]CurveFetch!$D$8:$R$1000,8,0)</f>
        <v>0</v>
      </c>
      <c r="K193" s="104">
        <f t="shared" ca="1" si="43"/>
        <v>0.12</v>
      </c>
      <c r="L193" s="104">
        <f t="shared" ca="1" si="44"/>
        <v>0.12</v>
      </c>
      <c r="M193" s="104">
        <f t="shared" ca="1" si="46"/>
        <v>35.677499999999995</v>
      </c>
      <c r="N193" s="101">
        <f t="shared" ca="1" si="47"/>
        <v>42675</v>
      </c>
      <c r="O193" s="144">
        <v>42.738880496377469</v>
      </c>
      <c r="P193" s="145">
        <v>16.04</v>
      </c>
      <c r="Q193" s="144">
        <v>46.822378430858095</v>
      </c>
      <c r="R193" s="145">
        <v>18.86</v>
      </c>
      <c r="S193" s="144">
        <v>43.725292775186645</v>
      </c>
      <c r="T193" s="145">
        <v>17.444400988572461</v>
      </c>
    </row>
    <row r="194" spans="1:20" x14ac:dyDescent="0.2">
      <c r="A194" s="101">
        <f t="shared" ca="1" si="45"/>
        <v>42705</v>
      </c>
      <c r="B194" s="104">
        <f ca="1">VLOOKUP($A194,[2]CurveFetch!$D$8:$R$1000,2,0)</f>
        <v>4.7720000000000002</v>
      </c>
      <c r="C194" s="104">
        <f ca="1">VLOOKUP($A194,[2]CurveFetch!$D$8:$R$1000,7,0)</f>
        <v>0.12</v>
      </c>
      <c r="D194" s="104">
        <f ca="1">VLOOKUP($A194,[2]CurveFetch!$D$8:$R$1000,5,0)</f>
        <v>0</v>
      </c>
      <c r="E194" s="104">
        <f ca="1">VLOOKUP($A194,[2]CurveFetch!$D$8:$R$1000,4,0)</f>
        <v>0</v>
      </c>
      <c r="F194" s="104">
        <f ca="1">VLOOKUP($A194,[2]CurveFetch!$D$8:$R$1000,15,0)</f>
        <v>0</v>
      </c>
      <c r="G194" s="104">
        <f ca="1">VLOOKUP($A194,[2]CurveFetch!$D$8:$R$1000,3,0)</f>
        <v>-0.19</v>
      </c>
      <c r="H194" s="104">
        <f ca="1">VLOOKUP($A194,[2]CurveFetch!$D$8:$R$1000,9,0)</f>
        <v>0</v>
      </c>
      <c r="I194" s="104">
        <f ca="1">VLOOKUP($A194,[2]CurveFetch!$D$8:$R$1000,11,0)</f>
        <v>6.2088574602213002E-2</v>
      </c>
      <c r="J194" s="104">
        <f ca="1">VLOOKUP($A194,[2]CurveFetch!$D$8:$R$1000,8,0)</f>
        <v>0</v>
      </c>
      <c r="K194" s="104">
        <f t="shared" ca="1" si="43"/>
        <v>0.12</v>
      </c>
      <c r="L194" s="104">
        <f t="shared" ca="1" si="44"/>
        <v>0.12</v>
      </c>
      <c r="M194" s="104">
        <f t="shared" ca="1" si="46"/>
        <v>36.690000000000005</v>
      </c>
      <c r="N194" s="101">
        <f t="shared" ca="1" si="47"/>
        <v>42705</v>
      </c>
      <c r="O194" s="144">
        <v>54.738880496377476</v>
      </c>
      <c r="P194" s="145">
        <v>19.420000000000002</v>
      </c>
      <c r="Q194" s="144">
        <v>59.822378430858087</v>
      </c>
      <c r="R194" s="145">
        <v>24.81</v>
      </c>
      <c r="S194" s="144">
        <v>58.725292775186652</v>
      </c>
      <c r="T194" s="145">
        <v>22.05730421437891</v>
      </c>
    </row>
    <row r="195" spans="1:20" x14ac:dyDescent="0.2">
      <c r="A195" s="101">
        <f t="shared" ca="1" si="45"/>
        <v>42736</v>
      </c>
      <c r="B195" s="104">
        <f ca="1">VLOOKUP($A195,[2]CurveFetch!$D$8:$R$1000,2,0)</f>
        <v>5.03</v>
      </c>
      <c r="C195" s="104">
        <f ca="1">VLOOKUP($A195,[2]CurveFetch!$D$8:$R$1000,7,0)</f>
        <v>0.12</v>
      </c>
      <c r="D195" s="104">
        <f ca="1">VLOOKUP($A195,[2]CurveFetch!$D$8:$R$1000,5,0)</f>
        <v>0</v>
      </c>
      <c r="E195" s="104">
        <f ca="1">VLOOKUP($A195,[2]CurveFetch!$D$8:$R$1000,4,0)</f>
        <v>0</v>
      </c>
      <c r="F195" s="104">
        <f ca="1">VLOOKUP($A195,[2]CurveFetch!$D$8:$R$1000,15,0)</f>
        <v>0</v>
      </c>
      <c r="G195" s="104">
        <f ca="1">VLOOKUP($A195,[2]CurveFetch!$D$8:$R$1000,3,0)</f>
        <v>-0.19</v>
      </c>
      <c r="H195" s="104">
        <f ca="1">VLOOKUP($A195,[2]CurveFetch!$D$8:$R$1000,9,0)</f>
        <v>0</v>
      </c>
      <c r="I195" s="104">
        <f ca="1">VLOOKUP($A195,[2]CurveFetch!$D$8:$R$1000,11,0)</f>
        <v>6.2110292434062998E-2</v>
      </c>
      <c r="J195" s="104">
        <f ca="1">VLOOKUP($A195,[2]CurveFetch!$D$8:$R$1000,8,0)</f>
        <v>0</v>
      </c>
      <c r="K195" s="104">
        <f t="shared" ca="1" si="43"/>
        <v>0.12</v>
      </c>
      <c r="L195" s="104">
        <f t="shared" ca="1" si="44"/>
        <v>0.12</v>
      </c>
      <c r="M195" s="104">
        <f t="shared" ca="1" si="46"/>
        <v>38.625</v>
      </c>
      <c r="N195" s="101">
        <f t="shared" ca="1" si="47"/>
        <v>42736</v>
      </c>
      <c r="O195" s="144">
        <v>36.738880496377469</v>
      </c>
      <c r="P195" s="145">
        <v>17.27</v>
      </c>
      <c r="Q195" s="144">
        <v>47.822378430858095</v>
      </c>
      <c r="R195" s="145">
        <v>21.47</v>
      </c>
      <c r="S195" s="144">
        <v>38.725292775186645</v>
      </c>
      <c r="T195" s="145">
        <v>18.192788085346656</v>
      </c>
    </row>
    <row r="196" spans="1:20" x14ac:dyDescent="0.2">
      <c r="A196" s="101">
        <f t="shared" ca="1" si="45"/>
        <v>42767</v>
      </c>
      <c r="B196" s="104">
        <f ca="1">VLOOKUP($A196,[2]CurveFetch!$D$8:$R$1000,2,0)</f>
        <v>4.915</v>
      </c>
      <c r="C196" s="104">
        <f ca="1">VLOOKUP($A196,[2]CurveFetch!$D$8:$R$1000,7,0)</f>
        <v>0.12</v>
      </c>
      <c r="D196" s="104">
        <f ca="1">VLOOKUP($A196,[2]CurveFetch!$D$8:$R$1000,5,0)</f>
        <v>0</v>
      </c>
      <c r="E196" s="104">
        <f ca="1">VLOOKUP($A196,[2]CurveFetch!$D$8:$R$1000,4,0)</f>
        <v>0</v>
      </c>
      <c r="F196" s="104">
        <f ca="1">VLOOKUP($A196,[2]CurveFetch!$D$8:$R$1000,15,0)</f>
        <v>0</v>
      </c>
      <c r="G196" s="104">
        <f ca="1">VLOOKUP($A196,[2]CurveFetch!$D$8:$R$1000,3,0)</f>
        <v>-0.19</v>
      </c>
      <c r="H196" s="104">
        <f ca="1">VLOOKUP($A196,[2]CurveFetch!$D$8:$R$1000,9,0)</f>
        <v>0</v>
      </c>
      <c r="I196" s="104">
        <f ca="1">VLOOKUP($A196,[2]CurveFetch!$D$8:$R$1000,11,0)</f>
        <v>6.2132010266069002E-2</v>
      </c>
      <c r="J196" s="104">
        <f ca="1">VLOOKUP($A196,[2]CurveFetch!$D$8:$R$1000,8,0)</f>
        <v>0</v>
      </c>
      <c r="K196" s="104">
        <f t="shared" ref="K196:K259" ca="1" si="48">C196-J196</f>
        <v>0.12</v>
      </c>
      <c r="L196" s="104">
        <f t="shared" ref="L196:L259" ca="1" si="49">C196-F196</f>
        <v>0.12</v>
      </c>
      <c r="M196" s="104">
        <f t="shared" ca="1" si="46"/>
        <v>37.762500000000003</v>
      </c>
      <c r="N196" s="101">
        <f t="shared" ca="1" si="47"/>
        <v>42767</v>
      </c>
      <c r="O196" s="144">
        <v>42.321837477478766</v>
      </c>
      <c r="P196" s="145">
        <v>24.56</v>
      </c>
      <c r="Q196" s="144">
        <v>40.230716235315988</v>
      </c>
      <c r="R196" s="145">
        <v>25.27</v>
      </c>
      <c r="S196" s="144">
        <v>50.186069799913838</v>
      </c>
      <c r="T196" s="145">
        <v>29.868721180192388</v>
      </c>
    </row>
    <row r="197" spans="1:20" x14ac:dyDescent="0.2">
      <c r="A197" s="101">
        <f t="shared" ref="A197:A260" ca="1" si="50">DATE(YEAR(A196),MONTH(A196)+1,1)</f>
        <v>42795</v>
      </c>
      <c r="B197" s="104">
        <f ca="1">VLOOKUP($A197,[2]CurveFetch!$D$8:$R$1000,2,0)</f>
        <v>4.7750000000000004</v>
      </c>
      <c r="C197" s="104">
        <f ca="1">VLOOKUP($A197,[2]CurveFetch!$D$8:$R$1000,7,0)</f>
        <v>0.12</v>
      </c>
      <c r="D197" s="104">
        <f ca="1">VLOOKUP($A197,[2]CurveFetch!$D$8:$R$1000,5,0)</f>
        <v>0</v>
      </c>
      <c r="E197" s="104">
        <f ca="1">VLOOKUP($A197,[2]CurveFetch!$D$8:$R$1000,4,0)</f>
        <v>0</v>
      </c>
      <c r="F197" s="104">
        <f ca="1">VLOOKUP($A197,[2]CurveFetch!$D$8:$R$1000,15,0)</f>
        <v>0</v>
      </c>
      <c r="G197" s="104">
        <f ca="1">VLOOKUP($A197,[2]CurveFetch!$D$8:$R$1000,3,0)</f>
        <v>-0.19</v>
      </c>
      <c r="H197" s="104">
        <f ca="1">VLOOKUP($A197,[2]CurveFetch!$D$8:$R$1000,9,0)</f>
        <v>0</v>
      </c>
      <c r="I197" s="104">
        <f ca="1">VLOOKUP($A197,[2]CurveFetch!$D$8:$R$1000,11,0)</f>
        <v>6.2151626372532E-2</v>
      </c>
      <c r="J197" s="104">
        <f ca="1">VLOOKUP($A197,[2]CurveFetch!$D$8:$R$1000,8,0)</f>
        <v>0</v>
      </c>
      <c r="K197" s="104">
        <f t="shared" ca="1" si="48"/>
        <v>0.12</v>
      </c>
      <c r="L197" s="104">
        <f t="shared" ca="1" si="49"/>
        <v>0.12</v>
      </c>
      <c r="M197" s="104">
        <f t="shared" ref="M197:M260" ca="1" si="51">($B197+$C197)*$M$1</f>
        <v>36.712500000000006</v>
      </c>
      <c r="N197" s="101">
        <f t="shared" ref="N197:N260" ca="1" si="52">DATE(YEAR(N196),MONTH(N196)+1,1)</f>
        <v>42795</v>
      </c>
      <c r="O197" s="144">
        <v>27.321837477478784</v>
      </c>
      <c r="P197" s="145">
        <v>20</v>
      </c>
      <c r="Q197" s="144">
        <v>39.230716235315988</v>
      </c>
      <c r="R197" s="145">
        <v>20.3</v>
      </c>
      <c r="S197" s="144">
        <v>24.186069799913842</v>
      </c>
      <c r="T197" s="145">
        <v>35.418452362988091</v>
      </c>
    </row>
    <row r="198" spans="1:20" x14ac:dyDescent="0.2">
      <c r="A198" s="101">
        <f t="shared" ca="1" si="50"/>
        <v>42826</v>
      </c>
      <c r="B198" s="104">
        <f ca="1">VLOOKUP($A198,[2]CurveFetch!$D$8:$R$1000,2,0)</f>
        <v>4.59</v>
      </c>
      <c r="C198" s="104">
        <f ca="1">VLOOKUP($A198,[2]CurveFetch!$D$8:$R$1000,7,0)</f>
        <v>0.29499999999999998</v>
      </c>
      <c r="D198" s="104">
        <f ca="1">VLOOKUP($A198,[2]CurveFetch!$D$8:$R$1000,5,0)</f>
        <v>0</v>
      </c>
      <c r="E198" s="104">
        <f ca="1">VLOOKUP($A198,[2]CurveFetch!$D$8:$R$1000,4,0)</f>
        <v>0</v>
      </c>
      <c r="F198" s="104">
        <f ca="1">VLOOKUP($A198,[2]CurveFetch!$D$8:$R$1000,15,0)</f>
        <v>0</v>
      </c>
      <c r="G198" s="104">
        <f ca="1">VLOOKUP($A198,[2]CurveFetch!$D$8:$R$1000,3,0)</f>
        <v>-0.19</v>
      </c>
      <c r="H198" s="104">
        <f ca="1">VLOOKUP($A198,[2]CurveFetch!$D$8:$R$1000,9,0)</f>
        <v>0</v>
      </c>
      <c r="I198" s="104">
        <f ca="1">VLOOKUP($A198,[2]CurveFetch!$D$8:$R$1000,11,0)</f>
        <v>6.2173344204836001E-2</v>
      </c>
      <c r="J198" s="104">
        <f ca="1">VLOOKUP($A198,[2]CurveFetch!$D$8:$R$1000,8,0)</f>
        <v>0</v>
      </c>
      <c r="K198" s="104">
        <f t="shared" ca="1" si="48"/>
        <v>0.29499999999999998</v>
      </c>
      <c r="L198" s="104">
        <f t="shared" ca="1" si="49"/>
        <v>0.29499999999999998</v>
      </c>
      <c r="M198" s="104">
        <f t="shared" ca="1" si="51"/>
        <v>36.637499999999996</v>
      </c>
      <c r="N198" s="101">
        <f t="shared" ca="1" si="52"/>
        <v>42826</v>
      </c>
      <c r="O198" s="144">
        <v>25.821837477478784</v>
      </c>
      <c r="P198" s="145">
        <v>20.71</v>
      </c>
      <c r="Q198" s="144">
        <v>36.730716235315988</v>
      </c>
      <c r="R198" s="145">
        <v>18.55</v>
      </c>
      <c r="S198" s="144">
        <v>19.936069799913842</v>
      </c>
      <c r="T198" s="145">
        <v>37.021946986644011</v>
      </c>
    </row>
    <row r="199" spans="1:20" x14ac:dyDescent="0.2">
      <c r="A199" s="101">
        <f t="shared" ca="1" si="50"/>
        <v>42856</v>
      </c>
      <c r="B199" s="104">
        <f ca="1">VLOOKUP($A199,[2]CurveFetch!$D$8:$R$1000,2,0)</f>
        <v>4.5449999999999999</v>
      </c>
      <c r="C199" s="104">
        <f ca="1">VLOOKUP($A199,[2]CurveFetch!$D$8:$R$1000,7,0)</f>
        <v>0.29499999999999998</v>
      </c>
      <c r="D199" s="104">
        <f ca="1">VLOOKUP($A199,[2]CurveFetch!$D$8:$R$1000,5,0)</f>
        <v>0</v>
      </c>
      <c r="E199" s="104">
        <f ca="1">VLOOKUP($A199,[2]CurveFetch!$D$8:$R$1000,4,0)</f>
        <v>0</v>
      </c>
      <c r="F199" s="104">
        <f ca="1">VLOOKUP($A199,[2]CurveFetch!$D$8:$R$1000,15,0)</f>
        <v>0</v>
      </c>
      <c r="G199" s="104">
        <f ca="1">VLOOKUP($A199,[2]CurveFetch!$D$8:$R$1000,3,0)</f>
        <v>-0.19</v>
      </c>
      <c r="H199" s="104">
        <f ca="1">VLOOKUP($A199,[2]CurveFetch!$D$8:$R$1000,9,0)</f>
        <v>0</v>
      </c>
      <c r="I199" s="104">
        <f ca="1">VLOOKUP($A199,[2]CurveFetch!$D$8:$R$1000,11,0)</f>
        <v>6.2194361462054003E-2</v>
      </c>
      <c r="J199" s="104">
        <f ca="1">VLOOKUP($A199,[2]CurveFetch!$D$8:$R$1000,8,0)</f>
        <v>0</v>
      </c>
      <c r="K199" s="104">
        <f t="shared" ca="1" si="48"/>
        <v>0.29499999999999998</v>
      </c>
      <c r="L199" s="104">
        <f t="shared" ca="1" si="49"/>
        <v>0.29499999999999998</v>
      </c>
      <c r="M199" s="104">
        <f t="shared" ca="1" si="51"/>
        <v>36.299999999999997</v>
      </c>
      <c r="N199" s="101">
        <f t="shared" ca="1" si="52"/>
        <v>42856</v>
      </c>
      <c r="O199" s="144">
        <v>35.781207191716533</v>
      </c>
      <c r="P199" s="145">
        <v>18.47</v>
      </c>
      <c r="Q199" s="144">
        <v>38.685856503150191</v>
      </c>
      <c r="R199" s="145">
        <v>27.39</v>
      </c>
      <c r="S199" s="144">
        <v>32.324127972341202</v>
      </c>
      <c r="T199" s="145">
        <v>19.837262749344994</v>
      </c>
    </row>
    <row r="200" spans="1:20" x14ac:dyDescent="0.2">
      <c r="A200" s="101">
        <f t="shared" ca="1" si="50"/>
        <v>42887</v>
      </c>
      <c r="B200" s="104">
        <f ca="1">VLOOKUP($A200,[2]CurveFetch!$D$8:$R$1000,2,0)</f>
        <v>4.5650000000000004</v>
      </c>
      <c r="C200" s="104">
        <f ca="1">VLOOKUP($A200,[2]CurveFetch!$D$8:$R$1000,7,0)</f>
        <v>0.29499999999999998</v>
      </c>
      <c r="D200" s="104">
        <f ca="1">VLOOKUP($A200,[2]CurveFetch!$D$8:$R$1000,5,0)</f>
        <v>0</v>
      </c>
      <c r="E200" s="104">
        <f ca="1">VLOOKUP($A200,[2]CurveFetch!$D$8:$R$1000,4,0)</f>
        <v>0</v>
      </c>
      <c r="F200" s="104">
        <f ca="1">VLOOKUP($A200,[2]CurveFetch!$D$8:$R$1000,15,0)</f>
        <v>0</v>
      </c>
      <c r="G200" s="104">
        <f ca="1">VLOOKUP($A200,[2]CurveFetch!$D$8:$R$1000,3,0)</f>
        <v>-0.19</v>
      </c>
      <c r="H200" s="104">
        <f ca="1">VLOOKUP($A200,[2]CurveFetch!$D$8:$R$1000,9,0)</f>
        <v>0</v>
      </c>
      <c r="I200" s="104">
        <f ca="1">VLOOKUP($A200,[2]CurveFetch!$D$8:$R$1000,11,0)</f>
        <v>6.2216079294666E-2</v>
      </c>
      <c r="J200" s="104">
        <f ca="1">VLOOKUP($A200,[2]CurveFetch!$D$8:$R$1000,8,0)</f>
        <v>0</v>
      </c>
      <c r="K200" s="104">
        <f t="shared" ca="1" si="48"/>
        <v>0.29499999999999998</v>
      </c>
      <c r="L200" s="104">
        <f t="shared" ca="1" si="49"/>
        <v>0.29499999999999998</v>
      </c>
      <c r="M200" s="104">
        <f t="shared" ca="1" si="51"/>
        <v>36.450000000000003</v>
      </c>
      <c r="N200" s="101">
        <f t="shared" ca="1" si="52"/>
        <v>42887</v>
      </c>
      <c r="O200" s="144">
        <v>33.036200776577147</v>
      </c>
      <c r="P200" s="145">
        <v>19.27</v>
      </c>
      <c r="Q200" s="144">
        <v>31.685856503150202</v>
      </c>
      <c r="R200" s="145">
        <v>24.35</v>
      </c>
      <c r="S200" s="144">
        <v>30.087805369958549</v>
      </c>
      <c r="T200" s="145">
        <v>20.504568379357359</v>
      </c>
    </row>
    <row r="201" spans="1:20" x14ac:dyDescent="0.2">
      <c r="A201" s="101">
        <f t="shared" ca="1" si="50"/>
        <v>42917</v>
      </c>
      <c r="B201" s="104">
        <f ca="1">VLOOKUP($A201,[2]CurveFetch!$D$8:$R$1000,2,0)</f>
        <v>4.58</v>
      </c>
      <c r="C201" s="104">
        <f ca="1">VLOOKUP($A201,[2]CurveFetch!$D$8:$R$1000,7,0)</f>
        <v>0.29499999999999998</v>
      </c>
      <c r="D201" s="104">
        <f ca="1">VLOOKUP($A201,[2]CurveFetch!$D$8:$R$1000,5,0)</f>
        <v>0</v>
      </c>
      <c r="E201" s="104">
        <f ca="1">VLOOKUP($A201,[2]CurveFetch!$D$8:$R$1000,4,0)</f>
        <v>0</v>
      </c>
      <c r="F201" s="104">
        <f ca="1">VLOOKUP($A201,[2]CurveFetch!$D$8:$R$1000,15,0)</f>
        <v>0</v>
      </c>
      <c r="G201" s="104">
        <f ca="1">VLOOKUP($A201,[2]CurveFetch!$D$8:$R$1000,3,0)</f>
        <v>-0.19</v>
      </c>
      <c r="H201" s="104">
        <f ca="1">VLOOKUP($A201,[2]CurveFetch!$D$8:$R$1000,9,0)</f>
        <v>0</v>
      </c>
      <c r="I201" s="104">
        <f ca="1">VLOOKUP($A201,[2]CurveFetch!$D$8:$R$1000,11,0)</f>
        <v>6.2237096552182E-2</v>
      </c>
      <c r="J201" s="104">
        <f ca="1">VLOOKUP($A201,[2]CurveFetch!$D$8:$R$1000,8,0)</f>
        <v>0</v>
      </c>
      <c r="K201" s="104">
        <f t="shared" ca="1" si="48"/>
        <v>0.29499999999999998</v>
      </c>
      <c r="L201" s="104">
        <f t="shared" ca="1" si="49"/>
        <v>0.29499999999999998</v>
      </c>
      <c r="M201" s="104">
        <f t="shared" ca="1" si="51"/>
        <v>36.5625</v>
      </c>
      <c r="N201" s="101">
        <f t="shared" ca="1" si="52"/>
        <v>42917</v>
      </c>
      <c r="O201" s="144">
        <v>29.036200776577161</v>
      </c>
      <c r="P201" s="145">
        <v>20.14</v>
      </c>
      <c r="Q201" s="144">
        <v>29.935856503150198</v>
      </c>
      <c r="R201" s="145">
        <v>22.86</v>
      </c>
      <c r="S201" s="144">
        <v>28.19039212123732</v>
      </c>
      <c r="T201" s="145">
        <v>19.006459651271832</v>
      </c>
    </row>
    <row r="202" spans="1:20" x14ac:dyDescent="0.2">
      <c r="A202" s="101">
        <f t="shared" ca="1" si="50"/>
        <v>42948</v>
      </c>
      <c r="B202" s="104">
        <f ca="1">VLOOKUP($A202,[2]CurveFetch!$D$8:$R$1000,2,0)</f>
        <v>4.59</v>
      </c>
      <c r="C202" s="104">
        <f ca="1">VLOOKUP($A202,[2]CurveFetch!$D$8:$R$1000,7,0)</f>
        <v>0.29499999999999998</v>
      </c>
      <c r="D202" s="104">
        <f ca="1">VLOOKUP($A202,[2]CurveFetch!$D$8:$R$1000,5,0)</f>
        <v>0</v>
      </c>
      <c r="E202" s="104">
        <f ca="1">VLOOKUP($A202,[2]CurveFetch!$D$8:$R$1000,4,0)</f>
        <v>0</v>
      </c>
      <c r="F202" s="104">
        <f ca="1">VLOOKUP($A202,[2]CurveFetch!$D$8:$R$1000,15,0)</f>
        <v>0</v>
      </c>
      <c r="G202" s="104">
        <f ca="1">VLOOKUP($A202,[2]CurveFetch!$D$8:$R$1000,3,0)</f>
        <v>-0.19</v>
      </c>
      <c r="H202" s="104">
        <f ca="1">VLOOKUP($A202,[2]CurveFetch!$D$8:$R$1000,9,0)</f>
        <v>0</v>
      </c>
      <c r="I202" s="104">
        <f ca="1">VLOOKUP($A202,[2]CurveFetch!$D$8:$R$1000,11,0)</f>
        <v>6.2258814385103001E-2</v>
      </c>
      <c r="J202" s="104">
        <f ca="1">VLOOKUP($A202,[2]CurveFetch!$D$8:$R$1000,8,0)</f>
        <v>0</v>
      </c>
      <c r="K202" s="104">
        <f t="shared" ca="1" si="48"/>
        <v>0.29499999999999998</v>
      </c>
      <c r="L202" s="104">
        <f t="shared" ca="1" si="49"/>
        <v>0.29499999999999998</v>
      </c>
      <c r="M202" s="104">
        <f t="shared" ca="1" si="51"/>
        <v>36.637499999999996</v>
      </c>
      <c r="N202" s="101">
        <f t="shared" ca="1" si="52"/>
        <v>42948</v>
      </c>
      <c r="O202" s="144">
        <v>24.729761668101151</v>
      </c>
      <c r="P202" s="145">
        <v>15.39</v>
      </c>
      <c r="Q202" s="144">
        <v>26.488097697362392</v>
      </c>
      <c r="R202" s="145">
        <v>19.29</v>
      </c>
      <c r="S202" s="144">
        <v>18.94289755417531</v>
      </c>
      <c r="T202" s="145">
        <v>10.686708547698331</v>
      </c>
    </row>
    <row r="203" spans="1:20" x14ac:dyDescent="0.2">
      <c r="A203" s="101">
        <f t="shared" ca="1" si="50"/>
        <v>42979</v>
      </c>
      <c r="B203" s="104">
        <f ca="1">VLOOKUP($A203,[2]CurveFetch!$D$8:$R$1000,2,0)</f>
        <v>4.6070000000000002</v>
      </c>
      <c r="C203" s="104">
        <f ca="1">VLOOKUP($A203,[2]CurveFetch!$D$8:$R$1000,7,0)</f>
        <v>0.29499999999999998</v>
      </c>
      <c r="D203" s="104">
        <f ca="1">VLOOKUP($A203,[2]CurveFetch!$D$8:$R$1000,5,0)</f>
        <v>0</v>
      </c>
      <c r="E203" s="104">
        <f ca="1">VLOOKUP($A203,[2]CurveFetch!$D$8:$R$1000,4,0)</f>
        <v>0</v>
      </c>
      <c r="F203" s="104">
        <f ca="1">VLOOKUP($A203,[2]CurveFetch!$D$8:$R$1000,15,0)</f>
        <v>0</v>
      </c>
      <c r="G203" s="104">
        <f ca="1">VLOOKUP($A203,[2]CurveFetch!$D$8:$R$1000,3,0)</f>
        <v>-0.19</v>
      </c>
      <c r="H203" s="104">
        <f ca="1">VLOOKUP($A203,[2]CurveFetch!$D$8:$R$1000,9,0)</f>
        <v>0</v>
      </c>
      <c r="I203" s="104">
        <f ca="1">VLOOKUP($A203,[2]CurveFetch!$D$8:$R$1000,11,0)</f>
        <v>6.2280532218180001E-2</v>
      </c>
      <c r="J203" s="104">
        <f ca="1">VLOOKUP($A203,[2]CurveFetch!$D$8:$R$1000,8,0)</f>
        <v>0</v>
      </c>
      <c r="K203" s="104">
        <f t="shared" ca="1" si="48"/>
        <v>0.29499999999999998</v>
      </c>
      <c r="L203" s="104">
        <f t="shared" ca="1" si="49"/>
        <v>0.29499999999999998</v>
      </c>
      <c r="M203" s="104">
        <f t="shared" ca="1" si="51"/>
        <v>36.765000000000001</v>
      </c>
      <c r="N203" s="101">
        <f t="shared" ca="1" si="52"/>
        <v>42979</v>
      </c>
      <c r="O203" s="144">
        <v>25.229761668101151</v>
      </c>
      <c r="P203" s="145">
        <v>15.33</v>
      </c>
      <c r="Q203" s="144">
        <v>27.988097697362392</v>
      </c>
      <c r="R203" s="145">
        <v>14.42</v>
      </c>
      <c r="S203" s="144">
        <v>20.19289755417531</v>
      </c>
      <c r="T203" s="145">
        <v>10.429316074580051</v>
      </c>
    </row>
    <row r="204" spans="1:20" x14ac:dyDescent="0.2">
      <c r="A204" s="101">
        <f t="shared" ca="1" si="50"/>
        <v>43009</v>
      </c>
      <c r="B204" s="104">
        <f ca="1">VLOOKUP($A204,[2]CurveFetch!$D$8:$R$1000,2,0)</f>
        <v>4.617</v>
      </c>
      <c r="C204" s="104">
        <f ca="1">VLOOKUP($A204,[2]CurveFetch!$D$8:$R$1000,7,0)</f>
        <v>0.29499999999999998</v>
      </c>
      <c r="D204" s="104">
        <f ca="1">VLOOKUP($A204,[2]CurveFetch!$D$8:$R$1000,5,0)</f>
        <v>0</v>
      </c>
      <c r="E204" s="104">
        <f ca="1">VLOOKUP($A204,[2]CurveFetch!$D$8:$R$1000,4,0)</f>
        <v>0</v>
      </c>
      <c r="F204" s="104">
        <f ca="1">VLOOKUP($A204,[2]CurveFetch!$D$8:$R$1000,15,0)</f>
        <v>0</v>
      </c>
      <c r="G204" s="104">
        <f ca="1">VLOOKUP($A204,[2]CurveFetch!$D$8:$R$1000,3,0)</f>
        <v>-0.19</v>
      </c>
      <c r="H204" s="104">
        <f ca="1">VLOOKUP($A204,[2]CurveFetch!$D$8:$R$1000,9,0)</f>
        <v>0</v>
      </c>
      <c r="I204" s="104">
        <f ca="1">VLOOKUP($A204,[2]CurveFetch!$D$8:$R$1000,11,0)</f>
        <v>6.2301549476145003E-2</v>
      </c>
      <c r="J204" s="104">
        <f ca="1">VLOOKUP($A204,[2]CurveFetch!$D$8:$R$1000,8,0)</f>
        <v>0</v>
      </c>
      <c r="K204" s="104">
        <f t="shared" ca="1" si="48"/>
        <v>0.29499999999999998</v>
      </c>
      <c r="L204" s="104">
        <f t="shared" ca="1" si="49"/>
        <v>0.29499999999999998</v>
      </c>
      <c r="M204" s="104">
        <f t="shared" ca="1" si="51"/>
        <v>36.839999999999996</v>
      </c>
      <c r="N204" s="101">
        <f t="shared" ca="1" si="52"/>
        <v>43009</v>
      </c>
      <c r="O204" s="144">
        <v>56.229761668101133</v>
      </c>
      <c r="P204" s="145">
        <v>15.5</v>
      </c>
      <c r="Q204" s="144">
        <v>35.98809769736237</v>
      </c>
      <c r="R204" s="145">
        <v>17.63</v>
      </c>
      <c r="S204" s="144">
        <v>58.69289755417531</v>
      </c>
      <c r="T204" s="145">
        <v>3.0158752143649998</v>
      </c>
    </row>
    <row r="205" spans="1:20" x14ac:dyDescent="0.2">
      <c r="A205" s="101">
        <f t="shared" ca="1" si="50"/>
        <v>43040</v>
      </c>
      <c r="B205" s="104">
        <f ca="1">VLOOKUP($A205,[2]CurveFetch!$D$8:$R$1000,2,0)</f>
        <v>4.7619999999999996</v>
      </c>
      <c r="C205" s="104">
        <f ca="1">VLOOKUP($A205,[2]CurveFetch!$D$8:$R$1000,7,0)</f>
        <v>0.12</v>
      </c>
      <c r="D205" s="104">
        <f ca="1">VLOOKUP($A205,[2]CurveFetch!$D$8:$R$1000,5,0)</f>
        <v>0</v>
      </c>
      <c r="E205" s="104">
        <f ca="1">VLOOKUP($A205,[2]CurveFetch!$D$8:$R$1000,4,0)</f>
        <v>0</v>
      </c>
      <c r="F205" s="104">
        <f ca="1">VLOOKUP($A205,[2]CurveFetch!$D$8:$R$1000,15,0)</f>
        <v>0</v>
      </c>
      <c r="G205" s="104">
        <f ca="1">VLOOKUP($A205,[2]CurveFetch!$D$8:$R$1000,3,0)</f>
        <v>-0.19</v>
      </c>
      <c r="H205" s="104">
        <f ca="1">VLOOKUP($A205,[2]CurveFetch!$D$8:$R$1000,9,0)</f>
        <v>0</v>
      </c>
      <c r="I205" s="104">
        <f ca="1">VLOOKUP($A205,[2]CurveFetch!$D$8:$R$1000,11,0)</f>
        <v>6.232326730953E-2</v>
      </c>
      <c r="J205" s="104">
        <f ca="1">VLOOKUP($A205,[2]CurveFetch!$D$8:$R$1000,8,0)</f>
        <v>0</v>
      </c>
      <c r="K205" s="104">
        <f t="shared" ca="1" si="48"/>
        <v>0.12</v>
      </c>
      <c r="L205" s="104">
        <f t="shared" ca="1" si="49"/>
        <v>0.12</v>
      </c>
      <c r="M205" s="104">
        <f t="shared" ca="1" si="51"/>
        <v>36.614999999999995</v>
      </c>
      <c r="N205" s="101">
        <f t="shared" ca="1" si="52"/>
        <v>43040</v>
      </c>
      <c r="O205" s="144">
        <v>42.788880496377466</v>
      </c>
      <c r="P205" s="145">
        <v>16.04</v>
      </c>
      <c r="Q205" s="144">
        <v>46.872378430858092</v>
      </c>
      <c r="R205" s="145">
        <v>18.86</v>
      </c>
      <c r="S205" s="144">
        <v>43.826012252138135</v>
      </c>
      <c r="T205" s="145">
        <v>18.423157130825764</v>
      </c>
    </row>
    <row r="206" spans="1:20" x14ac:dyDescent="0.2">
      <c r="A206" s="101">
        <f t="shared" ca="1" si="50"/>
        <v>43070</v>
      </c>
      <c r="B206" s="104">
        <f ca="1">VLOOKUP($A206,[2]CurveFetch!$D$8:$R$1000,2,0)</f>
        <v>4.8970000000000002</v>
      </c>
      <c r="C206" s="104">
        <f ca="1">VLOOKUP($A206,[2]CurveFetch!$D$8:$R$1000,7,0)</f>
        <v>0.12</v>
      </c>
      <c r="D206" s="104">
        <f ca="1">VLOOKUP($A206,[2]CurveFetch!$D$8:$R$1000,5,0)</f>
        <v>0</v>
      </c>
      <c r="E206" s="104">
        <f ca="1">VLOOKUP($A206,[2]CurveFetch!$D$8:$R$1000,4,0)</f>
        <v>0</v>
      </c>
      <c r="F206" s="104">
        <f ca="1">VLOOKUP($A206,[2]CurveFetch!$D$8:$R$1000,15,0)</f>
        <v>0</v>
      </c>
      <c r="G206" s="104">
        <f ca="1">VLOOKUP($A206,[2]CurveFetch!$D$8:$R$1000,3,0)</f>
        <v>-0.19</v>
      </c>
      <c r="H206" s="104">
        <f ca="1">VLOOKUP($A206,[2]CurveFetch!$D$8:$R$1000,9,0)</f>
        <v>0</v>
      </c>
      <c r="I206" s="104">
        <f ca="1">VLOOKUP($A206,[2]CurveFetch!$D$8:$R$1000,11,0)</f>
        <v>6.2344284567793999E-2</v>
      </c>
      <c r="J206" s="104">
        <f ca="1">VLOOKUP($A206,[2]CurveFetch!$D$8:$R$1000,8,0)</f>
        <v>0</v>
      </c>
      <c r="K206" s="104">
        <f t="shared" ca="1" si="48"/>
        <v>0.12</v>
      </c>
      <c r="L206" s="104">
        <f t="shared" ca="1" si="49"/>
        <v>0.12</v>
      </c>
      <c r="M206" s="104">
        <f t="shared" ca="1" si="51"/>
        <v>37.627500000000005</v>
      </c>
      <c r="N206" s="101">
        <f t="shared" ca="1" si="52"/>
        <v>43070</v>
      </c>
      <c r="O206" s="144">
        <v>54.788880496377473</v>
      </c>
      <c r="P206" s="145">
        <v>19.420000000000002</v>
      </c>
      <c r="Q206" s="144">
        <v>59.872378430858085</v>
      </c>
      <c r="R206" s="145">
        <v>24.81</v>
      </c>
      <c r="S206" s="144">
        <v>58.826012252138142</v>
      </c>
      <c r="T206" s="145">
        <v>23.036060356632213</v>
      </c>
    </row>
    <row r="207" spans="1:20" x14ac:dyDescent="0.2">
      <c r="A207" s="101">
        <f t="shared" ca="1" si="50"/>
        <v>43101</v>
      </c>
      <c r="B207" s="104">
        <f ca="1">VLOOKUP($A207,[2]CurveFetch!$D$8:$R$1000,2,0)</f>
        <v>5.16</v>
      </c>
      <c r="C207" s="104">
        <f ca="1">VLOOKUP($A207,[2]CurveFetch!$D$8:$R$1000,7,0)</f>
        <v>0.12</v>
      </c>
      <c r="D207" s="104">
        <f ca="1">VLOOKUP($A207,[2]CurveFetch!$D$8:$R$1000,5,0)</f>
        <v>0</v>
      </c>
      <c r="E207" s="104">
        <f ca="1">VLOOKUP($A207,[2]CurveFetch!$D$8:$R$1000,4,0)</f>
        <v>0</v>
      </c>
      <c r="F207" s="104">
        <f ca="1">VLOOKUP($A207,[2]CurveFetch!$D$8:$R$1000,15,0)</f>
        <v>0</v>
      </c>
      <c r="G207" s="104">
        <f ca="1">VLOOKUP($A207,[2]CurveFetch!$D$8:$R$1000,3,0)</f>
        <v>-0.19</v>
      </c>
      <c r="H207" s="104">
        <f ca="1">VLOOKUP($A207,[2]CurveFetch!$D$8:$R$1000,9,0)</f>
        <v>0</v>
      </c>
      <c r="I207" s="104">
        <f ca="1">VLOOKUP($A207,[2]CurveFetch!$D$8:$R$1000,11,0)</f>
        <v>6.2366002401487E-2</v>
      </c>
      <c r="J207" s="104">
        <f ca="1">VLOOKUP($A207,[2]CurveFetch!$D$8:$R$1000,8,0)</f>
        <v>0</v>
      </c>
      <c r="K207" s="104">
        <f t="shared" ca="1" si="48"/>
        <v>0.12</v>
      </c>
      <c r="L207" s="104">
        <f t="shared" ca="1" si="49"/>
        <v>0.12</v>
      </c>
      <c r="M207" s="104">
        <f t="shared" ca="1" si="51"/>
        <v>39.6</v>
      </c>
      <c r="N207" s="101">
        <f t="shared" ca="1" si="52"/>
        <v>43101</v>
      </c>
      <c r="O207" s="144">
        <v>36.788880496377466</v>
      </c>
      <c r="P207" s="145">
        <v>17.27</v>
      </c>
      <c r="Q207" s="144">
        <v>47.872378430858092</v>
      </c>
      <c r="R207" s="145">
        <v>21.47</v>
      </c>
      <c r="S207" s="144">
        <v>38.826012252138135</v>
      </c>
      <c r="T207" s="145">
        <v>19.171544227599959</v>
      </c>
    </row>
    <row r="208" spans="1:20" x14ac:dyDescent="0.2">
      <c r="A208" s="101">
        <f t="shared" ca="1" si="50"/>
        <v>43132</v>
      </c>
      <c r="B208" s="104">
        <f ca="1">VLOOKUP($A208,[2]CurveFetch!$D$8:$R$1000,2,0)</f>
        <v>5.0449999999999999</v>
      </c>
      <c r="C208" s="104">
        <f ca="1">VLOOKUP($A208,[2]CurveFetch!$D$8:$R$1000,7,0)</f>
        <v>0.12</v>
      </c>
      <c r="D208" s="104">
        <f ca="1">VLOOKUP($A208,[2]CurveFetch!$D$8:$R$1000,5,0)</f>
        <v>0</v>
      </c>
      <c r="E208" s="104">
        <f ca="1">VLOOKUP($A208,[2]CurveFetch!$D$8:$R$1000,4,0)</f>
        <v>0</v>
      </c>
      <c r="F208" s="104">
        <f ca="1">VLOOKUP($A208,[2]CurveFetch!$D$8:$R$1000,15,0)</f>
        <v>0</v>
      </c>
      <c r="G208" s="104">
        <f ca="1">VLOOKUP($A208,[2]CurveFetch!$D$8:$R$1000,3,0)</f>
        <v>-0.19</v>
      </c>
      <c r="H208" s="104">
        <f ca="1">VLOOKUP($A208,[2]CurveFetch!$D$8:$R$1000,9,0)</f>
        <v>0</v>
      </c>
      <c r="I208" s="104">
        <f ca="1">VLOOKUP($A208,[2]CurveFetch!$D$8:$R$1000,11,0)</f>
        <v>6.2387720235336001E-2</v>
      </c>
      <c r="J208" s="104">
        <f ca="1">VLOOKUP($A208,[2]CurveFetch!$D$8:$R$1000,8,0)</f>
        <v>0</v>
      </c>
      <c r="K208" s="104">
        <f t="shared" ca="1" si="48"/>
        <v>0.12</v>
      </c>
      <c r="L208" s="104">
        <f t="shared" ca="1" si="49"/>
        <v>0.12</v>
      </c>
      <c r="M208" s="104">
        <f t="shared" ca="1" si="51"/>
        <v>38.737499999999997</v>
      </c>
      <c r="N208" s="101">
        <f t="shared" ca="1" si="52"/>
        <v>43132</v>
      </c>
      <c r="O208" s="144">
        <v>42.371837477478763</v>
      </c>
      <c r="P208" s="145">
        <v>24.56</v>
      </c>
      <c r="Q208" s="144">
        <v>40.280716235315985</v>
      </c>
      <c r="R208" s="145">
        <v>25.27</v>
      </c>
      <c r="S208" s="144">
        <v>50.239739305243589</v>
      </c>
      <c r="T208" s="145">
        <v>30.283964295104042</v>
      </c>
    </row>
    <row r="209" spans="1:20" x14ac:dyDescent="0.2">
      <c r="A209" s="101">
        <f t="shared" ca="1" si="50"/>
        <v>43160</v>
      </c>
      <c r="B209" s="104">
        <f ca="1">VLOOKUP($A209,[2]CurveFetch!$D$8:$R$1000,2,0)</f>
        <v>4.9050000000000002</v>
      </c>
      <c r="C209" s="104">
        <f ca="1">VLOOKUP($A209,[2]CurveFetch!$D$8:$R$1000,7,0)</f>
        <v>0.12</v>
      </c>
      <c r="D209" s="104">
        <f ca="1">VLOOKUP($A209,[2]CurveFetch!$D$8:$R$1000,5,0)</f>
        <v>0</v>
      </c>
      <c r="E209" s="104">
        <f ca="1">VLOOKUP($A209,[2]CurveFetch!$D$8:$R$1000,4,0)</f>
        <v>0</v>
      </c>
      <c r="F209" s="104">
        <f ca="1">VLOOKUP($A209,[2]CurveFetch!$D$8:$R$1000,15,0)</f>
        <v>0</v>
      </c>
      <c r="G209" s="104">
        <f ca="1">VLOOKUP($A209,[2]CurveFetch!$D$8:$R$1000,3,0)</f>
        <v>-0.19</v>
      </c>
      <c r="H209" s="104">
        <f ca="1">VLOOKUP($A209,[2]CurveFetch!$D$8:$R$1000,9,0)</f>
        <v>0</v>
      </c>
      <c r="I209" s="104">
        <f ca="1">VLOOKUP($A209,[2]CurveFetch!$D$8:$R$1000,11,0)</f>
        <v>6.2407336343464001E-2</v>
      </c>
      <c r="J209" s="104">
        <f ca="1">VLOOKUP($A209,[2]CurveFetch!$D$8:$R$1000,8,0)</f>
        <v>0</v>
      </c>
      <c r="K209" s="104">
        <f t="shared" ca="1" si="48"/>
        <v>0.12</v>
      </c>
      <c r="L209" s="104">
        <f t="shared" ca="1" si="49"/>
        <v>0.12</v>
      </c>
      <c r="M209" s="104">
        <f t="shared" ca="1" si="51"/>
        <v>37.6875</v>
      </c>
      <c r="N209" s="101">
        <f t="shared" ca="1" si="52"/>
        <v>43160</v>
      </c>
      <c r="O209" s="144">
        <v>27.371837477478785</v>
      </c>
      <c r="P209" s="145">
        <v>20</v>
      </c>
      <c r="Q209" s="144">
        <v>39.280716235315985</v>
      </c>
      <c r="R209" s="145">
        <v>20.3</v>
      </c>
      <c r="S209" s="144">
        <v>24.239739305243592</v>
      </c>
      <c r="T209" s="145">
        <v>35.833695477899745</v>
      </c>
    </row>
    <row r="210" spans="1:20" x14ac:dyDescent="0.2">
      <c r="A210" s="101">
        <f t="shared" ca="1" si="50"/>
        <v>43191</v>
      </c>
      <c r="B210" s="104">
        <f ca="1">VLOOKUP($A210,[2]CurveFetch!$D$8:$R$1000,2,0)</f>
        <v>4.72</v>
      </c>
      <c r="C210" s="104">
        <f ca="1">VLOOKUP($A210,[2]CurveFetch!$D$8:$R$1000,7,0)</f>
        <v>0.29499999999999998</v>
      </c>
      <c r="D210" s="104">
        <f ca="1">VLOOKUP($A210,[2]CurveFetch!$D$8:$R$1000,5,0)</f>
        <v>0</v>
      </c>
      <c r="E210" s="104">
        <f ca="1">VLOOKUP($A210,[2]CurveFetch!$D$8:$R$1000,4,0)</f>
        <v>0</v>
      </c>
      <c r="F210" s="104">
        <f ca="1">VLOOKUP($A210,[2]CurveFetch!$D$8:$R$1000,15,0)</f>
        <v>0</v>
      </c>
      <c r="G210" s="104">
        <f ca="1">VLOOKUP($A210,[2]CurveFetch!$D$8:$R$1000,3,0)</f>
        <v>-0.19</v>
      </c>
      <c r="H210" s="104">
        <f ca="1">VLOOKUP($A210,[2]CurveFetch!$D$8:$R$1000,9,0)</f>
        <v>0</v>
      </c>
      <c r="I210" s="104">
        <f ca="1">VLOOKUP($A210,[2]CurveFetch!$D$8:$R$1000,11,0)</f>
        <v>6.2429054177611999E-2</v>
      </c>
      <c r="J210" s="104">
        <f ca="1">VLOOKUP($A210,[2]CurveFetch!$D$8:$R$1000,8,0)</f>
        <v>0</v>
      </c>
      <c r="K210" s="104">
        <f t="shared" ca="1" si="48"/>
        <v>0.29499999999999998</v>
      </c>
      <c r="L210" s="104">
        <f t="shared" ca="1" si="49"/>
        <v>0.29499999999999998</v>
      </c>
      <c r="M210" s="104">
        <f t="shared" ca="1" si="51"/>
        <v>37.612499999999997</v>
      </c>
      <c r="N210" s="101">
        <f t="shared" ca="1" si="52"/>
        <v>43191</v>
      </c>
      <c r="O210" s="144">
        <v>25.871837477478785</v>
      </c>
      <c r="P210" s="145">
        <v>20.71</v>
      </c>
      <c r="Q210" s="144">
        <v>36.780716235315985</v>
      </c>
      <c r="R210" s="145">
        <v>18.55</v>
      </c>
      <c r="S210" s="144">
        <v>19.989739305243592</v>
      </c>
      <c r="T210" s="145">
        <v>37.437190101555665</v>
      </c>
    </row>
    <row r="211" spans="1:20" x14ac:dyDescent="0.2">
      <c r="A211" s="101">
        <f t="shared" ca="1" si="50"/>
        <v>43221</v>
      </c>
      <c r="B211" s="104">
        <f ca="1">VLOOKUP($A211,[2]CurveFetch!$D$8:$R$1000,2,0)</f>
        <v>4.6749999999999998</v>
      </c>
      <c r="C211" s="104">
        <f ca="1">VLOOKUP($A211,[2]CurveFetch!$D$8:$R$1000,7,0)</f>
        <v>0.29499999999999998</v>
      </c>
      <c r="D211" s="104">
        <f ca="1">VLOOKUP($A211,[2]CurveFetch!$D$8:$R$1000,5,0)</f>
        <v>0</v>
      </c>
      <c r="E211" s="104">
        <f ca="1">VLOOKUP($A211,[2]CurveFetch!$D$8:$R$1000,4,0)</f>
        <v>0</v>
      </c>
      <c r="F211" s="104">
        <f ca="1">VLOOKUP($A211,[2]CurveFetch!$D$8:$R$1000,15,0)</f>
        <v>0</v>
      </c>
      <c r="G211" s="104">
        <f ca="1">VLOOKUP($A211,[2]CurveFetch!$D$8:$R$1000,3,0)</f>
        <v>-0.19</v>
      </c>
      <c r="H211" s="104">
        <f ca="1">VLOOKUP($A211,[2]CurveFetch!$D$8:$R$1000,9,0)</f>
        <v>0</v>
      </c>
      <c r="I211" s="104">
        <f ca="1">VLOOKUP($A211,[2]CurveFetch!$D$8:$R$1000,11,0)</f>
        <v>6.2450071436612999E-2</v>
      </c>
      <c r="J211" s="104">
        <f ca="1">VLOOKUP($A211,[2]CurveFetch!$D$8:$R$1000,8,0)</f>
        <v>0</v>
      </c>
      <c r="K211" s="104">
        <f t="shared" ca="1" si="48"/>
        <v>0.29499999999999998</v>
      </c>
      <c r="L211" s="104">
        <f t="shared" ca="1" si="49"/>
        <v>0.29499999999999998</v>
      </c>
      <c r="M211" s="104">
        <f t="shared" ca="1" si="51"/>
        <v>37.274999999999999</v>
      </c>
      <c r="N211" s="101">
        <f t="shared" ca="1" si="52"/>
        <v>43221</v>
      </c>
      <c r="O211" s="144">
        <v>35.83120719171653</v>
      </c>
      <c r="P211" s="145">
        <v>18.47</v>
      </c>
      <c r="Q211" s="144">
        <v>38.735856503150188</v>
      </c>
      <c r="R211" s="145">
        <v>27.39</v>
      </c>
      <c r="S211" s="144">
        <v>32.347838675285345</v>
      </c>
      <c r="T211" s="145">
        <v>19.290466060727134</v>
      </c>
    </row>
    <row r="212" spans="1:20" x14ac:dyDescent="0.2">
      <c r="A212" s="101">
        <f t="shared" ca="1" si="50"/>
        <v>43252</v>
      </c>
      <c r="B212" s="104">
        <f ca="1">VLOOKUP($A212,[2]CurveFetch!$D$8:$R$1000,2,0)</f>
        <v>4.6950000000000003</v>
      </c>
      <c r="C212" s="104">
        <f ca="1">VLOOKUP($A212,[2]CurveFetch!$D$8:$R$1000,7,0)</f>
        <v>0.29499999999999998</v>
      </c>
      <c r="D212" s="104">
        <f ca="1">VLOOKUP($A212,[2]CurveFetch!$D$8:$R$1000,5,0)</f>
        <v>0</v>
      </c>
      <c r="E212" s="104">
        <f ca="1">VLOOKUP($A212,[2]CurveFetch!$D$8:$R$1000,4,0)</f>
        <v>0</v>
      </c>
      <c r="F212" s="104">
        <f ca="1">VLOOKUP($A212,[2]CurveFetch!$D$8:$R$1000,15,0)</f>
        <v>0</v>
      </c>
      <c r="G212" s="104">
        <f ca="1">VLOOKUP($A212,[2]CurveFetch!$D$8:$R$1000,3,0)</f>
        <v>-0.19</v>
      </c>
      <c r="H212" s="104">
        <f ca="1">VLOOKUP($A212,[2]CurveFetch!$D$8:$R$1000,9,0)</f>
        <v>0</v>
      </c>
      <c r="I212" s="104">
        <f ca="1">VLOOKUP($A212,[2]CurveFetch!$D$8:$R$1000,11,0)</f>
        <v>6.2471789271069E-2</v>
      </c>
      <c r="J212" s="104">
        <f ca="1">VLOOKUP($A212,[2]CurveFetch!$D$8:$R$1000,8,0)</f>
        <v>0</v>
      </c>
      <c r="K212" s="104">
        <f t="shared" ca="1" si="48"/>
        <v>0.29499999999999998</v>
      </c>
      <c r="L212" s="104">
        <f t="shared" ca="1" si="49"/>
        <v>0.29499999999999998</v>
      </c>
      <c r="M212" s="104">
        <f t="shared" ca="1" si="51"/>
        <v>37.425000000000004</v>
      </c>
      <c r="N212" s="101">
        <f t="shared" ca="1" si="52"/>
        <v>43252</v>
      </c>
      <c r="O212" s="144">
        <v>33.086200776577144</v>
      </c>
      <c r="P212" s="145">
        <v>19.27</v>
      </c>
      <c r="Q212" s="144">
        <v>31.735856503150202</v>
      </c>
      <c r="R212" s="145">
        <v>24.35</v>
      </c>
      <c r="S212" s="144">
        <v>30.111516072902688</v>
      </c>
      <c r="T212" s="145">
        <v>19.957771690739499</v>
      </c>
    </row>
    <row r="213" spans="1:20" x14ac:dyDescent="0.2">
      <c r="A213" s="101">
        <f t="shared" ca="1" si="50"/>
        <v>43282</v>
      </c>
      <c r="B213" s="104">
        <f ca="1">VLOOKUP($A213,[2]CurveFetch!$D$8:$R$1000,2,0)</f>
        <v>4.71</v>
      </c>
      <c r="C213" s="104">
        <f ca="1">VLOOKUP($A213,[2]CurveFetch!$D$8:$R$1000,7,0)</f>
        <v>0.29499999999999998</v>
      </c>
      <c r="D213" s="104">
        <f ca="1">VLOOKUP($A213,[2]CurveFetch!$D$8:$R$1000,5,0)</f>
        <v>0</v>
      </c>
      <c r="E213" s="104">
        <f ca="1">VLOOKUP($A213,[2]CurveFetch!$D$8:$R$1000,4,0)</f>
        <v>0</v>
      </c>
      <c r="F213" s="104">
        <f ca="1">VLOOKUP($A213,[2]CurveFetch!$D$8:$R$1000,15,0)</f>
        <v>0</v>
      </c>
      <c r="G213" s="104">
        <f ca="1">VLOOKUP($A213,[2]CurveFetch!$D$8:$R$1000,3,0)</f>
        <v>-0.19</v>
      </c>
      <c r="H213" s="104">
        <f ca="1">VLOOKUP($A213,[2]CurveFetch!$D$8:$R$1000,9,0)</f>
        <v>0</v>
      </c>
      <c r="I213" s="104">
        <f ca="1">VLOOKUP($A213,[2]CurveFetch!$D$8:$R$1000,11,0)</f>
        <v>6.2492806530367997E-2</v>
      </c>
      <c r="J213" s="104">
        <f ca="1">VLOOKUP($A213,[2]CurveFetch!$D$8:$R$1000,8,0)</f>
        <v>0</v>
      </c>
      <c r="K213" s="104">
        <f t="shared" ca="1" si="48"/>
        <v>0.29499999999999998</v>
      </c>
      <c r="L213" s="104">
        <f t="shared" ca="1" si="49"/>
        <v>0.29499999999999998</v>
      </c>
      <c r="M213" s="104">
        <f t="shared" ca="1" si="51"/>
        <v>37.537500000000001</v>
      </c>
      <c r="N213" s="101">
        <f t="shared" ca="1" si="52"/>
        <v>43282</v>
      </c>
      <c r="O213" s="144">
        <v>29.086200776577162</v>
      </c>
      <c r="P213" s="145">
        <v>20.14</v>
      </c>
      <c r="Q213" s="144">
        <v>29.985856503150199</v>
      </c>
      <c r="R213" s="145">
        <v>22.86</v>
      </c>
      <c r="S213" s="144">
        <v>28.21410282418146</v>
      </c>
      <c r="T213" s="145">
        <v>18.459662962653972</v>
      </c>
    </row>
    <row r="214" spans="1:20" x14ac:dyDescent="0.2">
      <c r="A214" s="101">
        <f t="shared" ca="1" si="50"/>
        <v>43313</v>
      </c>
      <c r="B214" s="104">
        <f ca="1">VLOOKUP($A214,[2]CurveFetch!$D$8:$R$1000,2,0)</f>
        <v>4.72</v>
      </c>
      <c r="C214" s="104">
        <f ca="1">VLOOKUP($A214,[2]CurveFetch!$D$8:$R$1000,7,0)</f>
        <v>0.29499999999999998</v>
      </c>
      <c r="D214" s="104">
        <f ca="1">VLOOKUP($A214,[2]CurveFetch!$D$8:$R$1000,5,0)</f>
        <v>0</v>
      </c>
      <c r="E214" s="104">
        <f ca="1">VLOOKUP($A214,[2]CurveFetch!$D$8:$R$1000,4,0)</f>
        <v>0</v>
      </c>
      <c r="F214" s="104">
        <f ca="1">VLOOKUP($A214,[2]CurveFetch!$D$8:$R$1000,15,0)</f>
        <v>0</v>
      </c>
      <c r="G214" s="104">
        <f ca="1">VLOOKUP($A214,[2]CurveFetch!$D$8:$R$1000,3,0)</f>
        <v>-0.19</v>
      </c>
      <c r="H214" s="104">
        <f ca="1">VLOOKUP($A214,[2]CurveFetch!$D$8:$R$1000,9,0)</f>
        <v>0</v>
      </c>
      <c r="I214" s="104">
        <f ca="1">VLOOKUP($A214,[2]CurveFetch!$D$8:$R$1000,11,0)</f>
        <v>6.2514524365131996E-2</v>
      </c>
      <c r="J214" s="104">
        <f ca="1">VLOOKUP($A214,[2]CurveFetch!$D$8:$R$1000,8,0)</f>
        <v>0</v>
      </c>
      <c r="K214" s="104">
        <f t="shared" ca="1" si="48"/>
        <v>0.29499999999999998</v>
      </c>
      <c r="L214" s="104">
        <f t="shared" ca="1" si="49"/>
        <v>0.29499999999999998</v>
      </c>
      <c r="M214" s="104">
        <f t="shared" ca="1" si="51"/>
        <v>37.612499999999997</v>
      </c>
      <c r="N214" s="101">
        <f t="shared" ca="1" si="52"/>
        <v>43313</v>
      </c>
      <c r="O214" s="144">
        <v>24.779761668101152</v>
      </c>
      <c r="P214" s="145">
        <v>15.39</v>
      </c>
      <c r="Q214" s="144">
        <v>26.538097697362392</v>
      </c>
      <c r="R214" s="145">
        <v>19.29</v>
      </c>
      <c r="S214" s="144">
        <v>18.982233760854001</v>
      </c>
      <c r="T214" s="145">
        <v>9.9621938111588033</v>
      </c>
    </row>
    <row r="215" spans="1:20" x14ac:dyDescent="0.2">
      <c r="A215" s="101">
        <f t="shared" ca="1" si="50"/>
        <v>43344</v>
      </c>
      <c r="B215" s="104">
        <f ca="1">VLOOKUP($A215,[2]CurveFetch!$D$8:$R$1000,2,0)</f>
        <v>4.7370000000000001</v>
      </c>
      <c r="C215" s="104">
        <f ca="1">VLOOKUP($A215,[2]CurveFetch!$D$8:$R$1000,7,0)</f>
        <v>0.29499999999999998</v>
      </c>
      <c r="D215" s="104">
        <f ca="1">VLOOKUP($A215,[2]CurveFetch!$D$8:$R$1000,5,0)</f>
        <v>0</v>
      </c>
      <c r="E215" s="104">
        <f ca="1">VLOOKUP($A215,[2]CurveFetch!$D$8:$R$1000,4,0)</f>
        <v>0</v>
      </c>
      <c r="F215" s="104">
        <f ca="1">VLOOKUP($A215,[2]CurveFetch!$D$8:$R$1000,15,0)</f>
        <v>0</v>
      </c>
      <c r="G215" s="104">
        <f ca="1">VLOOKUP($A215,[2]CurveFetch!$D$8:$R$1000,3,0)</f>
        <v>-0.19</v>
      </c>
      <c r="H215" s="104">
        <f ca="1">VLOOKUP($A215,[2]CurveFetch!$D$8:$R$1000,9,0)</f>
        <v>0</v>
      </c>
      <c r="I215" s="104">
        <f ca="1">VLOOKUP($A215,[2]CurveFetch!$D$8:$R$1000,11,0)</f>
        <v>6.2536242200051995E-2</v>
      </c>
      <c r="J215" s="104">
        <f ca="1">VLOOKUP($A215,[2]CurveFetch!$D$8:$R$1000,8,0)</f>
        <v>0</v>
      </c>
      <c r="K215" s="104">
        <f t="shared" ca="1" si="48"/>
        <v>0.29499999999999998</v>
      </c>
      <c r="L215" s="104">
        <f t="shared" ca="1" si="49"/>
        <v>0.29499999999999998</v>
      </c>
      <c r="M215" s="104">
        <f t="shared" ca="1" si="51"/>
        <v>37.74</v>
      </c>
      <c r="N215" s="101">
        <f t="shared" ca="1" si="52"/>
        <v>43344</v>
      </c>
      <c r="O215" s="144">
        <v>25.279761668101152</v>
      </c>
      <c r="P215" s="145">
        <v>15.33</v>
      </c>
      <c r="Q215" s="144">
        <v>28.038097697362392</v>
      </c>
      <c r="R215" s="145">
        <v>14.42</v>
      </c>
      <c r="S215" s="144">
        <v>20.232233760854001</v>
      </c>
      <c r="T215" s="145">
        <v>9.7048013380405234</v>
      </c>
    </row>
    <row r="216" spans="1:20" x14ac:dyDescent="0.2">
      <c r="A216" s="101">
        <f t="shared" ca="1" si="50"/>
        <v>43374</v>
      </c>
      <c r="B216" s="104">
        <f ca="1">VLOOKUP($A216,[2]CurveFetch!$D$8:$R$1000,2,0)</f>
        <v>4.7469999999999999</v>
      </c>
      <c r="C216" s="104">
        <f ca="1">VLOOKUP($A216,[2]CurveFetch!$D$8:$R$1000,7,0)</f>
        <v>0.29499999999999998</v>
      </c>
      <c r="D216" s="104">
        <f ca="1">VLOOKUP($A216,[2]CurveFetch!$D$8:$R$1000,5,0)</f>
        <v>0</v>
      </c>
      <c r="E216" s="104">
        <f ca="1">VLOOKUP($A216,[2]CurveFetch!$D$8:$R$1000,4,0)</f>
        <v>0</v>
      </c>
      <c r="F216" s="104">
        <f ca="1">VLOOKUP($A216,[2]CurveFetch!$D$8:$R$1000,15,0)</f>
        <v>0</v>
      </c>
      <c r="G216" s="104">
        <f ca="1">VLOOKUP($A216,[2]CurveFetch!$D$8:$R$1000,3,0)</f>
        <v>-0.19</v>
      </c>
      <c r="H216" s="104">
        <f ca="1">VLOOKUP($A216,[2]CurveFetch!$D$8:$R$1000,9,0)</f>
        <v>0</v>
      </c>
      <c r="I216" s="104">
        <f ca="1">VLOOKUP($A216,[2]CurveFetch!$D$8:$R$1000,11,0)</f>
        <v>6.2557259459801007E-2</v>
      </c>
      <c r="J216" s="104">
        <f ca="1">VLOOKUP($A216,[2]CurveFetch!$D$8:$R$1000,8,0)</f>
        <v>0</v>
      </c>
      <c r="K216" s="104">
        <f t="shared" ca="1" si="48"/>
        <v>0.29499999999999998</v>
      </c>
      <c r="L216" s="104">
        <f t="shared" ca="1" si="49"/>
        <v>0.29499999999999998</v>
      </c>
      <c r="M216" s="104">
        <f t="shared" ca="1" si="51"/>
        <v>37.814999999999998</v>
      </c>
      <c r="N216" s="101">
        <f t="shared" ca="1" si="52"/>
        <v>43374</v>
      </c>
      <c r="O216" s="144">
        <v>56.279761668101131</v>
      </c>
      <c r="P216" s="145">
        <v>15.5</v>
      </c>
      <c r="Q216" s="144">
        <v>36.038097697362367</v>
      </c>
      <c r="R216" s="145">
        <v>17.63</v>
      </c>
      <c r="S216" s="144">
        <v>58.732233760854001</v>
      </c>
      <c r="T216" s="145">
        <v>2.2913604778254726</v>
      </c>
    </row>
    <row r="217" spans="1:20" x14ac:dyDescent="0.2">
      <c r="A217" s="101">
        <f t="shared" ca="1" si="50"/>
        <v>43405</v>
      </c>
      <c r="B217" s="104">
        <f ca="1">VLOOKUP($A217,[2]CurveFetch!$D$8:$R$1000,2,0)</f>
        <v>4.8920000000000003</v>
      </c>
      <c r="C217" s="104">
        <f ca="1">VLOOKUP($A217,[2]CurveFetch!$D$8:$R$1000,7,0)</f>
        <v>0.12</v>
      </c>
      <c r="D217" s="104">
        <f ca="1">VLOOKUP($A217,[2]CurveFetch!$D$8:$R$1000,5,0)</f>
        <v>0</v>
      </c>
      <c r="E217" s="104">
        <f ca="1">VLOOKUP($A217,[2]CurveFetch!$D$8:$R$1000,4,0)</f>
        <v>0</v>
      </c>
      <c r="F217" s="104">
        <f ca="1">VLOOKUP($A217,[2]CurveFetch!$D$8:$R$1000,15,0)</f>
        <v>0</v>
      </c>
      <c r="G217" s="104">
        <f ca="1">VLOOKUP($A217,[2]CurveFetch!$D$8:$R$1000,3,0)</f>
        <v>-0.19</v>
      </c>
      <c r="H217" s="104">
        <f ca="1">VLOOKUP($A217,[2]CurveFetch!$D$8:$R$1000,9,0)</f>
        <v>0</v>
      </c>
      <c r="I217" s="104">
        <f ca="1">VLOOKUP($A217,[2]CurveFetch!$D$8:$R$1000,11,0)</f>
        <v>6.2578977295028995E-2</v>
      </c>
      <c r="J217" s="104">
        <f ca="1">VLOOKUP($A217,[2]CurveFetch!$D$8:$R$1000,8,0)</f>
        <v>0</v>
      </c>
      <c r="K217" s="104">
        <f t="shared" ca="1" si="48"/>
        <v>0.12</v>
      </c>
      <c r="L217" s="104">
        <f t="shared" ca="1" si="49"/>
        <v>0.12</v>
      </c>
      <c r="M217" s="104">
        <f t="shared" ca="1" si="51"/>
        <v>37.590000000000003</v>
      </c>
      <c r="N217" s="101">
        <f t="shared" ca="1" si="52"/>
        <v>43405</v>
      </c>
      <c r="O217" s="144">
        <v>42.838880496377463</v>
      </c>
      <c r="P217" s="145">
        <v>16.04</v>
      </c>
      <c r="Q217" s="144">
        <v>46.922378430858089</v>
      </c>
      <c r="R217" s="145">
        <v>18.86</v>
      </c>
      <c r="S217" s="144">
        <v>43.926731729089624</v>
      </c>
      <c r="T217" s="145">
        <v>19.401913273079067</v>
      </c>
    </row>
    <row r="218" spans="1:20" x14ac:dyDescent="0.2">
      <c r="A218" s="101">
        <f t="shared" ca="1" si="50"/>
        <v>43435</v>
      </c>
      <c r="B218" s="104">
        <f ca="1">VLOOKUP($A218,[2]CurveFetch!$D$8:$R$1000,2,0)</f>
        <v>5.0270000000000001</v>
      </c>
      <c r="C218" s="104">
        <f ca="1">VLOOKUP($A218,[2]CurveFetch!$D$8:$R$1000,7,0)</f>
        <v>0.12</v>
      </c>
      <c r="D218" s="104">
        <f ca="1">VLOOKUP($A218,[2]CurveFetch!$D$8:$R$1000,5,0)</f>
        <v>0</v>
      </c>
      <c r="E218" s="104">
        <f ca="1">VLOOKUP($A218,[2]CurveFetch!$D$8:$R$1000,4,0)</f>
        <v>0</v>
      </c>
      <c r="F218" s="104">
        <f ca="1">VLOOKUP($A218,[2]CurveFetch!$D$8:$R$1000,15,0)</f>
        <v>0</v>
      </c>
      <c r="G218" s="104">
        <f ca="1">VLOOKUP($A218,[2]CurveFetch!$D$8:$R$1000,3,0)</f>
        <v>-0.19</v>
      </c>
      <c r="H218" s="104">
        <f ca="1">VLOOKUP($A218,[2]CurveFetch!$D$8:$R$1000,9,0)</f>
        <v>0</v>
      </c>
      <c r="I218" s="104">
        <f ca="1">VLOOKUP($A218,[2]CurveFetch!$D$8:$R$1000,11,0)</f>
        <v>6.2599994555076005E-2</v>
      </c>
      <c r="J218" s="104">
        <f ca="1">VLOOKUP($A218,[2]CurveFetch!$D$8:$R$1000,8,0)</f>
        <v>0</v>
      </c>
      <c r="K218" s="104">
        <f t="shared" ca="1" si="48"/>
        <v>0.12</v>
      </c>
      <c r="L218" s="104">
        <f t="shared" ca="1" si="49"/>
        <v>0.12</v>
      </c>
      <c r="M218" s="104">
        <f t="shared" ca="1" si="51"/>
        <v>38.602499999999999</v>
      </c>
      <c r="N218" s="101">
        <f t="shared" ca="1" si="52"/>
        <v>43435</v>
      </c>
      <c r="O218" s="144">
        <v>54.83888049637747</v>
      </c>
      <c r="P218" s="145">
        <v>19.420000000000002</v>
      </c>
      <c r="Q218" s="144">
        <v>59.922378430858082</v>
      </c>
      <c r="R218" s="145">
        <v>24.81</v>
      </c>
      <c r="S218" s="144">
        <v>58.926731729089632</v>
      </c>
      <c r="T218" s="145">
        <v>24.014816498885516</v>
      </c>
    </row>
    <row r="219" spans="1:20" x14ac:dyDescent="0.2">
      <c r="A219" s="101">
        <f t="shared" ca="1" si="50"/>
        <v>43466</v>
      </c>
      <c r="B219" s="104">
        <f ca="1">VLOOKUP($A219,[2]CurveFetch!$D$8:$R$1000,2,0)</f>
        <v>5.29</v>
      </c>
      <c r="C219" s="104">
        <f ca="1">VLOOKUP($A219,[2]CurveFetch!$D$8:$R$1000,7,0)</f>
        <v>0.12</v>
      </c>
      <c r="D219" s="104">
        <f ca="1">VLOOKUP($A219,[2]CurveFetch!$D$8:$R$1000,5,0)</f>
        <v>0</v>
      </c>
      <c r="E219" s="104">
        <f ca="1">VLOOKUP($A219,[2]CurveFetch!$D$8:$R$1000,4,0)</f>
        <v>0</v>
      </c>
      <c r="F219" s="104">
        <f ca="1">VLOOKUP($A219,[2]CurveFetch!$D$8:$R$1000,15,0)</f>
        <v>0</v>
      </c>
      <c r="G219" s="104">
        <f ca="1">VLOOKUP($A219,[2]CurveFetch!$D$8:$R$1000,3,0)</f>
        <v>-0.19</v>
      </c>
      <c r="H219" s="104">
        <f ca="1">VLOOKUP($A219,[2]CurveFetch!$D$8:$R$1000,9,0)</f>
        <v>0</v>
      </c>
      <c r="I219" s="104">
        <f ca="1">VLOOKUP($A219,[2]CurveFetch!$D$8:$R$1000,11,0)</f>
        <v>6.2621712390611997E-2</v>
      </c>
      <c r="J219" s="104">
        <f ca="1">VLOOKUP($A219,[2]CurveFetch!$D$8:$R$1000,8,0)</f>
        <v>0</v>
      </c>
      <c r="K219" s="104">
        <f t="shared" ca="1" si="48"/>
        <v>0.12</v>
      </c>
      <c r="L219" s="104">
        <f t="shared" ca="1" si="49"/>
        <v>0.12</v>
      </c>
      <c r="M219" s="104">
        <f t="shared" ca="1" si="51"/>
        <v>40.575000000000003</v>
      </c>
      <c r="N219" s="101">
        <f t="shared" ca="1" si="52"/>
        <v>43466</v>
      </c>
      <c r="O219" s="144">
        <v>36.838880496377463</v>
      </c>
      <c r="P219" s="145">
        <v>17.27</v>
      </c>
      <c r="Q219" s="144">
        <v>47.922378430858089</v>
      </c>
      <c r="R219" s="145">
        <v>21.47</v>
      </c>
      <c r="S219" s="144">
        <v>38.926731729089624</v>
      </c>
      <c r="T219" s="145">
        <v>20.150300369853262</v>
      </c>
    </row>
    <row r="220" spans="1:20" x14ac:dyDescent="0.2">
      <c r="A220" s="101">
        <f t="shared" ca="1" si="50"/>
        <v>43497</v>
      </c>
      <c r="B220" s="104">
        <f ca="1">VLOOKUP($A220,[2]CurveFetch!$D$8:$R$1000,2,0)</f>
        <v>5.1749999999999998</v>
      </c>
      <c r="C220" s="104">
        <f ca="1">VLOOKUP($A220,[2]CurveFetch!$D$8:$R$1000,7,0)</f>
        <v>0.31</v>
      </c>
      <c r="D220" s="104">
        <f ca="1">VLOOKUP($A220,[2]CurveFetch!$D$8:$R$1000,5,0)</f>
        <v>0</v>
      </c>
      <c r="E220" s="104">
        <f ca="1">VLOOKUP($A220,[2]CurveFetch!$D$8:$R$1000,4,0)</f>
        <v>0</v>
      </c>
      <c r="F220" s="104">
        <f ca="1">VLOOKUP($A220,[2]CurveFetch!$D$8:$R$1000,15,0)</f>
        <v>0</v>
      </c>
      <c r="G220" s="104">
        <f ca="1">VLOOKUP($A220,[2]CurveFetch!$D$8:$R$1000,3,0)</f>
        <v>0</v>
      </c>
      <c r="H220" s="104">
        <f ca="1">VLOOKUP($A220,[2]CurveFetch!$D$8:$R$1000,9,0)</f>
        <v>0</v>
      </c>
      <c r="I220" s="104">
        <f ca="1">VLOOKUP($A220,[2]CurveFetch!$D$8:$R$1000,11,0)</f>
        <v>6.2643430226305002E-2</v>
      </c>
      <c r="J220" s="104">
        <f ca="1">VLOOKUP($A220,[2]CurveFetch!$D$8:$R$1000,8,0)</f>
        <v>0</v>
      </c>
      <c r="K220" s="104">
        <f t="shared" ca="1" si="48"/>
        <v>0.31</v>
      </c>
      <c r="L220" s="104">
        <f t="shared" ca="1" si="49"/>
        <v>0.31</v>
      </c>
      <c r="M220" s="104">
        <f t="shared" ca="1" si="51"/>
        <v>41.137499999999996</v>
      </c>
      <c r="N220" s="101">
        <f t="shared" ca="1" si="52"/>
        <v>43497</v>
      </c>
      <c r="O220" s="144">
        <v>42.421837477478761</v>
      </c>
      <c r="P220" s="145">
        <v>24.56</v>
      </c>
      <c r="Q220" s="144">
        <v>40.330716235315982</v>
      </c>
      <c r="R220" s="145">
        <v>25.27</v>
      </c>
      <c r="S220" s="144">
        <v>50.293408810573339</v>
      </c>
      <c r="T220" s="145">
        <v>30.699207410015696</v>
      </c>
    </row>
    <row r="221" spans="1:20" x14ac:dyDescent="0.2">
      <c r="A221" s="101">
        <f t="shared" ca="1" si="50"/>
        <v>43525</v>
      </c>
      <c r="B221" s="104">
        <f ca="1">VLOOKUP($A221,[2]CurveFetch!$D$8:$R$1000,2,0)</f>
        <v>5.0350000000000001</v>
      </c>
      <c r="C221" s="104">
        <f ca="1">VLOOKUP($A221,[2]CurveFetch!$D$8:$R$1000,7,0)</f>
        <v>0.31</v>
      </c>
      <c r="D221" s="104">
        <f ca="1">VLOOKUP($A221,[2]CurveFetch!$D$8:$R$1000,5,0)</f>
        <v>0</v>
      </c>
      <c r="E221" s="104">
        <f ca="1">VLOOKUP($A221,[2]CurveFetch!$D$8:$R$1000,4,0)</f>
        <v>0</v>
      </c>
      <c r="F221" s="104">
        <f ca="1">VLOOKUP($A221,[2]CurveFetch!$D$8:$R$1000,15,0)</f>
        <v>0</v>
      </c>
      <c r="G221" s="104">
        <f ca="1">VLOOKUP($A221,[2]CurveFetch!$D$8:$R$1000,3,0)</f>
        <v>0</v>
      </c>
      <c r="H221" s="104">
        <f ca="1">VLOOKUP($A221,[2]CurveFetch!$D$8:$R$1000,9,0)</f>
        <v>0</v>
      </c>
      <c r="I221" s="104">
        <f ca="1">VLOOKUP($A221,[2]CurveFetch!$D$8:$R$1000,11,0)</f>
        <v>6.2663046336096997E-2</v>
      </c>
      <c r="J221" s="104">
        <f ca="1">VLOOKUP($A221,[2]CurveFetch!$D$8:$R$1000,8,0)</f>
        <v>0</v>
      </c>
      <c r="K221" s="104">
        <f t="shared" ca="1" si="48"/>
        <v>0.31</v>
      </c>
      <c r="L221" s="104">
        <f t="shared" ca="1" si="49"/>
        <v>0.31</v>
      </c>
      <c r="M221" s="104">
        <f t="shared" ca="1" si="51"/>
        <v>40.087499999999999</v>
      </c>
      <c r="N221" s="101">
        <f t="shared" ca="1" si="52"/>
        <v>43525</v>
      </c>
      <c r="O221" s="144">
        <v>27.421837477478785</v>
      </c>
      <c r="P221" s="145">
        <v>20</v>
      </c>
      <c r="Q221" s="144">
        <v>39.330716235315982</v>
      </c>
      <c r="R221" s="145">
        <v>20.3</v>
      </c>
      <c r="S221" s="144">
        <v>24.293408810573343</v>
      </c>
      <c r="T221" s="145">
        <v>36.248938592811399</v>
      </c>
    </row>
    <row r="222" spans="1:20" x14ac:dyDescent="0.2">
      <c r="A222" s="101">
        <f t="shared" ca="1" si="50"/>
        <v>43556</v>
      </c>
      <c r="B222" s="104">
        <f ca="1">VLOOKUP($A222,[2]CurveFetch!$D$8:$R$1000,2,0)</f>
        <v>4.8499999999999996</v>
      </c>
      <c r="C222" s="104">
        <f ca="1">VLOOKUP($A222,[2]CurveFetch!$D$8:$R$1000,7,0)</f>
        <v>0.3775</v>
      </c>
      <c r="D222" s="104">
        <f ca="1">VLOOKUP($A222,[2]CurveFetch!$D$8:$R$1000,5,0)</f>
        <v>0</v>
      </c>
      <c r="E222" s="104">
        <f ca="1">VLOOKUP($A222,[2]CurveFetch!$D$8:$R$1000,4,0)</f>
        <v>0</v>
      </c>
      <c r="F222" s="104">
        <f ca="1">VLOOKUP($A222,[2]CurveFetch!$D$8:$R$1000,15,0)</f>
        <v>0</v>
      </c>
      <c r="G222" s="104">
        <f ca="1">VLOOKUP($A222,[2]CurveFetch!$D$8:$R$1000,3,0)</f>
        <v>0</v>
      </c>
      <c r="H222" s="104">
        <f ca="1">VLOOKUP($A222,[2]CurveFetch!$D$8:$R$1000,9,0)</f>
        <v>0</v>
      </c>
      <c r="I222" s="104">
        <f ca="1">VLOOKUP($A222,[2]CurveFetch!$D$8:$R$1000,11,0)</f>
        <v>6.2684764172088001E-2</v>
      </c>
      <c r="J222" s="104">
        <f ca="1">VLOOKUP($A222,[2]CurveFetch!$D$8:$R$1000,8,0)</f>
        <v>0</v>
      </c>
      <c r="K222" s="104">
        <f t="shared" ca="1" si="48"/>
        <v>0.3775</v>
      </c>
      <c r="L222" s="104">
        <f t="shared" ca="1" si="49"/>
        <v>0.3775</v>
      </c>
      <c r="M222" s="104">
        <f t="shared" ca="1" si="51"/>
        <v>39.206249999999997</v>
      </c>
      <c r="N222" s="101">
        <f t="shared" ca="1" si="52"/>
        <v>43556</v>
      </c>
      <c r="O222" s="144">
        <v>25.921837477478785</v>
      </c>
      <c r="P222" s="145">
        <v>20.71</v>
      </c>
      <c r="Q222" s="144">
        <v>36.830716235315982</v>
      </c>
      <c r="R222" s="145">
        <v>18.55</v>
      </c>
      <c r="S222" s="144">
        <v>20.043408810573343</v>
      </c>
      <c r="T222" s="145">
        <v>37.852433216467318</v>
      </c>
    </row>
    <row r="223" spans="1:20" x14ac:dyDescent="0.2">
      <c r="A223" s="101">
        <f t="shared" ca="1" si="50"/>
        <v>43586</v>
      </c>
      <c r="B223" s="104">
        <f ca="1">VLOOKUP($A223,[2]CurveFetch!$D$8:$R$1000,2,0)</f>
        <v>4.8049999999999997</v>
      </c>
      <c r="C223" s="104">
        <f ca="1">VLOOKUP($A223,[2]CurveFetch!$D$8:$R$1000,7,0)</f>
        <v>0.3775</v>
      </c>
      <c r="D223" s="104">
        <f ca="1">VLOOKUP($A223,[2]CurveFetch!$D$8:$R$1000,5,0)</f>
        <v>0</v>
      </c>
      <c r="E223" s="104">
        <f ca="1">VLOOKUP($A223,[2]CurveFetch!$D$8:$R$1000,4,0)</f>
        <v>0</v>
      </c>
      <c r="F223" s="104">
        <f ca="1">VLOOKUP($A223,[2]CurveFetch!$D$8:$R$1000,15,0)</f>
        <v>0</v>
      </c>
      <c r="G223" s="104">
        <f ca="1">VLOOKUP($A223,[2]CurveFetch!$D$8:$R$1000,3,0)</f>
        <v>0</v>
      </c>
      <c r="H223" s="104">
        <f ca="1">VLOOKUP($A223,[2]CurveFetch!$D$8:$R$1000,9,0)</f>
        <v>0</v>
      </c>
      <c r="I223" s="104">
        <f ca="1">VLOOKUP($A223,[2]CurveFetch!$D$8:$R$1000,11,0)</f>
        <v>6.2705781432873003E-2</v>
      </c>
      <c r="J223" s="104">
        <f ca="1">VLOOKUP($A223,[2]CurveFetch!$D$8:$R$1000,8,0)</f>
        <v>0</v>
      </c>
      <c r="K223" s="104">
        <f t="shared" ca="1" si="48"/>
        <v>0.3775</v>
      </c>
      <c r="L223" s="104">
        <f t="shared" ca="1" si="49"/>
        <v>0.3775</v>
      </c>
      <c r="M223" s="104">
        <f t="shared" ca="1" si="51"/>
        <v>38.868749999999999</v>
      </c>
      <c r="N223" s="101">
        <f t="shared" ca="1" si="52"/>
        <v>43586</v>
      </c>
      <c r="O223" s="144">
        <v>35.881207191716527</v>
      </c>
      <c r="P223" s="145">
        <v>18.47</v>
      </c>
      <c r="Q223" s="144">
        <v>38.785856503150185</v>
      </c>
      <c r="R223" s="145">
        <v>27.39</v>
      </c>
      <c r="S223" s="144">
        <v>32.371549378229489</v>
      </c>
      <c r="T223" s="145">
        <v>18.743669372109274</v>
      </c>
    </row>
    <row r="224" spans="1:20" x14ac:dyDescent="0.2">
      <c r="A224" s="101">
        <f t="shared" ca="1" si="50"/>
        <v>43617</v>
      </c>
      <c r="B224" s="104">
        <f ca="1">VLOOKUP($A224,[2]CurveFetch!$D$8:$R$1000,2,0)</f>
        <v>4.8250000000000002</v>
      </c>
      <c r="C224" s="104">
        <f ca="1">VLOOKUP($A224,[2]CurveFetch!$D$8:$R$1000,7,0)</f>
        <v>0.3775</v>
      </c>
      <c r="D224" s="104">
        <f ca="1">VLOOKUP($A224,[2]CurveFetch!$D$8:$R$1000,5,0)</f>
        <v>0</v>
      </c>
      <c r="E224" s="104">
        <f ca="1">VLOOKUP($A224,[2]CurveFetch!$D$8:$R$1000,4,0)</f>
        <v>0</v>
      </c>
      <c r="F224" s="104">
        <f ca="1">VLOOKUP($A224,[2]CurveFetch!$D$8:$R$1000,15,0)</f>
        <v>0</v>
      </c>
      <c r="G224" s="104">
        <f ca="1">VLOOKUP($A224,[2]CurveFetch!$D$8:$R$1000,3,0)</f>
        <v>0</v>
      </c>
      <c r="H224" s="104">
        <f ca="1">VLOOKUP($A224,[2]CurveFetch!$D$8:$R$1000,9,0)</f>
        <v>0</v>
      </c>
      <c r="I224" s="104">
        <f ca="1">VLOOKUP($A224,[2]CurveFetch!$D$8:$R$1000,11,0)</f>
        <v>6.2727499269171996E-2</v>
      </c>
      <c r="J224" s="104">
        <f ca="1">VLOOKUP($A224,[2]CurveFetch!$D$8:$R$1000,8,0)</f>
        <v>0</v>
      </c>
      <c r="K224" s="104">
        <f t="shared" ca="1" si="48"/>
        <v>0.3775</v>
      </c>
      <c r="L224" s="104">
        <f t="shared" ca="1" si="49"/>
        <v>0.3775</v>
      </c>
      <c r="M224" s="104">
        <f t="shared" ca="1" si="51"/>
        <v>39.018750000000004</v>
      </c>
      <c r="N224" s="101">
        <f t="shared" ca="1" si="52"/>
        <v>43617</v>
      </c>
      <c r="O224" s="144">
        <v>33.136200776577141</v>
      </c>
      <c r="P224" s="145">
        <v>19.27</v>
      </c>
      <c r="Q224" s="144">
        <v>31.785856503150203</v>
      </c>
      <c r="R224" s="145">
        <v>24.35</v>
      </c>
      <c r="S224" s="144">
        <v>30.135226775846828</v>
      </c>
      <c r="T224" s="145">
        <v>19.410975002121639</v>
      </c>
    </row>
    <row r="225" spans="1:20" x14ac:dyDescent="0.2">
      <c r="A225" s="101">
        <f t="shared" ca="1" si="50"/>
        <v>43647</v>
      </c>
      <c r="B225" s="104">
        <f ca="1">VLOOKUP($A225,[2]CurveFetch!$D$8:$R$1000,2,0)</f>
        <v>4.84</v>
      </c>
      <c r="C225" s="104">
        <f ca="1">VLOOKUP($A225,[2]CurveFetch!$D$8:$R$1000,7,0)</f>
        <v>0.3775</v>
      </c>
      <c r="D225" s="104">
        <f ca="1">VLOOKUP($A225,[2]CurveFetch!$D$8:$R$1000,5,0)</f>
        <v>0</v>
      </c>
      <c r="E225" s="104">
        <f ca="1">VLOOKUP($A225,[2]CurveFetch!$D$8:$R$1000,4,0)</f>
        <v>0</v>
      </c>
      <c r="F225" s="104">
        <f ca="1">VLOOKUP($A225,[2]CurveFetch!$D$8:$R$1000,15,0)</f>
        <v>0</v>
      </c>
      <c r="G225" s="104">
        <f ca="1">VLOOKUP($A225,[2]CurveFetch!$D$8:$R$1000,3,0)</f>
        <v>0</v>
      </c>
      <c r="H225" s="104">
        <f ca="1">VLOOKUP($A225,[2]CurveFetch!$D$8:$R$1000,9,0)</f>
        <v>0</v>
      </c>
      <c r="I225" s="104">
        <f ca="1">VLOOKUP($A225,[2]CurveFetch!$D$8:$R$1000,11,0)</f>
        <v>6.2748516530253998E-2</v>
      </c>
      <c r="J225" s="104">
        <f ca="1">VLOOKUP($A225,[2]CurveFetch!$D$8:$R$1000,8,0)</f>
        <v>0</v>
      </c>
      <c r="K225" s="104">
        <f t="shared" ca="1" si="48"/>
        <v>0.3775</v>
      </c>
      <c r="L225" s="104">
        <f t="shared" ca="1" si="49"/>
        <v>0.3775</v>
      </c>
      <c r="M225" s="104">
        <f t="shared" ca="1" si="51"/>
        <v>39.131250000000001</v>
      </c>
      <c r="N225" s="101">
        <f t="shared" ca="1" si="52"/>
        <v>43647</v>
      </c>
      <c r="O225" s="144">
        <v>29.136200776577162</v>
      </c>
      <c r="P225" s="145">
        <v>20.14</v>
      </c>
      <c r="Q225" s="144">
        <v>30.0358565031502</v>
      </c>
      <c r="R225" s="145">
        <v>22.86</v>
      </c>
      <c r="S225" s="144">
        <v>28.237813527125599</v>
      </c>
      <c r="T225" s="145">
        <v>17.912866274036112</v>
      </c>
    </row>
    <row r="226" spans="1:20" x14ac:dyDescent="0.2">
      <c r="A226" s="101">
        <f t="shared" ca="1" si="50"/>
        <v>43678</v>
      </c>
      <c r="B226" s="104">
        <f ca="1">VLOOKUP($A226,[2]CurveFetch!$D$8:$R$1000,2,0)</f>
        <v>4.8499999999999996</v>
      </c>
      <c r="C226" s="104">
        <f ca="1">VLOOKUP($A226,[2]CurveFetch!$D$8:$R$1000,7,0)</f>
        <v>0.3775</v>
      </c>
      <c r="D226" s="104">
        <f ca="1">VLOOKUP($A226,[2]CurveFetch!$D$8:$R$1000,5,0)</f>
        <v>0</v>
      </c>
      <c r="E226" s="104">
        <f ca="1">VLOOKUP($A226,[2]CurveFetch!$D$8:$R$1000,4,0)</f>
        <v>0</v>
      </c>
      <c r="F226" s="104">
        <f ca="1">VLOOKUP($A226,[2]CurveFetch!$D$8:$R$1000,15,0)</f>
        <v>0</v>
      </c>
      <c r="G226" s="104">
        <f ca="1">VLOOKUP($A226,[2]CurveFetch!$D$8:$R$1000,3,0)</f>
        <v>0</v>
      </c>
      <c r="H226" s="104">
        <f ca="1">VLOOKUP($A226,[2]CurveFetch!$D$8:$R$1000,9,0)</f>
        <v>0</v>
      </c>
      <c r="I226" s="104">
        <f ca="1">VLOOKUP($A226,[2]CurveFetch!$D$8:$R$1000,11,0)</f>
        <v>6.2770234366859995E-2</v>
      </c>
      <c r="J226" s="104">
        <f ca="1">VLOOKUP($A226,[2]CurveFetch!$D$8:$R$1000,8,0)</f>
        <v>0</v>
      </c>
      <c r="K226" s="104">
        <f t="shared" ca="1" si="48"/>
        <v>0.3775</v>
      </c>
      <c r="L226" s="104">
        <f t="shared" ca="1" si="49"/>
        <v>0.3775</v>
      </c>
      <c r="M226" s="104">
        <f t="shared" ca="1" si="51"/>
        <v>39.206249999999997</v>
      </c>
      <c r="N226" s="101">
        <f t="shared" ca="1" si="52"/>
        <v>43678</v>
      </c>
      <c r="O226" s="144">
        <v>24.829761668101153</v>
      </c>
      <c r="P226" s="145">
        <v>15.39</v>
      </c>
      <c r="Q226" s="144">
        <v>26.588097697362393</v>
      </c>
      <c r="R226" s="145">
        <v>19.29</v>
      </c>
      <c r="S226" s="144">
        <v>19.021569967532692</v>
      </c>
      <c r="T226" s="145">
        <v>9.2376790746192761</v>
      </c>
    </row>
    <row r="227" spans="1:20" x14ac:dyDescent="0.2">
      <c r="A227" s="101">
        <f t="shared" ca="1" si="50"/>
        <v>43709</v>
      </c>
      <c r="B227" s="104">
        <f ca="1">VLOOKUP($A227,[2]CurveFetch!$D$8:$R$1000,2,0)</f>
        <v>4.867</v>
      </c>
      <c r="C227" s="104">
        <f ca="1">VLOOKUP($A227,[2]CurveFetch!$D$8:$R$1000,7,0)</f>
        <v>0.3775</v>
      </c>
      <c r="D227" s="104">
        <f ca="1">VLOOKUP($A227,[2]CurveFetch!$D$8:$R$1000,5,0)</f>
        <v>0</v>
      </c>
      <c r="E227" s="104">
        <f ca="1">VLOOKUP($A227,[2]CurveFetch!$D$8:$R$1000,4,0)</f>
        <v>0</v>
      </c>
      <c r="F227" s="104">
        <f ca="1">VLOOKUP($A227,[2]CurveFetch!$D$8:$R$1000,15,0)</f>
        <v>0</v>
      </c>
      <c r="G227" s="104">
        <f ca="1">VLOOKUP($A227,[2]CurveFetch!$D$8:$R$1000,3,0)</f>
        <v>0</v>
      </c>
      <c r="H227" s="104">
        <f ca="1">VLOOKUP($A227,[2]CurveFetch!$D$8:$R$1000,9,0)</f>
        <v>0</v>
      </c>
      <c r="I227" s="104">
        <f ca="1">VLOOKUP($A227,[2]CurveFetch!$D$8:$R$1000,11,0)</f>
        <v>6.2791952203624005E-2</v>
      </c>
      <c r="J227" s="104">
        <f ca="1">VLOOKUP($A227,[2]CurveFetch!$D$8:$R$1000,8,0)</f>
        <v>0</v>
      </c>
      <c r="K227" s="104">
        <f t="shared" ca="1" si="48"/>
        <v>0.3775</v>
      </c>
      <c r="L227" s="104">
        <f t="shared" ca="1" si="49"/>
        <v>0.3775</v>
      </c>
      <c r="M227" s="104">
        <f t="shared" ca="1" si="51"/>
        <v>39.333750000000002</v>
      </c>
      <c r="N227" s="101">
        <f t="shared" ca="1" si="52"/>
        <v>43709</v>
      </c>
      <c r="O227" s="144">
        <v>25.329761668101153</v>
      </c>
      <c r="P227" s="145">
        <v>15.33</v>
      </c>
      <c r="Q227" s="144">
        <v>28.088097697362393</v>
      </c>
      <c r="R227" s="145">
        <v>14.42</v>
      </c>
      <c r="S227" s="144">
        <v>20.271569967532692</v>
      </c>
      <c r="T227" s="145">
        <v>8.9802866015009961</v>
      </c>
    </row>
    <row r="228" spans="1:20" x14ac:dyDescent="0.2">
      <c r="A228" s="101">
        <f t="shared" ca="1" si="50"/>
        <v>43739</v>
      </c>
      <c r="B228" s="104">
        <f ca="1">VLOOKUP($A228,[2]CurveFetch!$D$8:$R$1000,2,0)</f>
        <v>4.8769999999999998</v>
      </c>
      <c r="C228" s="104">
        <f ca="1">VLOOKUP($A228,[2]CurveFetch!$D$8:$R$1000,7,0)</f>
        <v>0.3775</v>
      </c>
      <c r="D228" s="104">
        <f ca="1">VLOOKUP($A228,[2]CurveFetch!$D$8:$R$1000,5,0)</f>
        <v>0</v>
      </c>
      <c r="E228" s="104">
        <f ca="1">VLOOKUP($A228,[2]CurveFetch!$D$8:$R$1000,4,0)</f>
        <v>0</v>
      </c>
      <c r="F228" s="104">
        <f ca="1">VLOOKUP($A228,[2]CurveFetch!$D$8:$R$1000,15,0)</f>
        <v>0</v>
      </c>
      <c r="G228" s="104">
        <f ca="1">VLOOKUP($A228,[2]CurveFetch!$D$8:$R$1000,3,0)</f>
        <v>0</v>
      </c>
      <c r="H228" s="104">
        <f ca="1">VLOOKUP($A228,[2]CurveFetch!$D$8:$R$1000,9,0)</f>
        <v>0</v>
      </c>
      <c r="I228" s="104">
        <f ca="1">VLOOKUP($A228,[2]CurveFetch!$D$8:$R$1000,11,0)</f>
        <v>6.2812969465155993E-2</v>
      </c>
      <c r="J228" s="104">
        <f ca="1">VLOOKUP($A228,[2]CurveFetch!$D$8:$R$1000,8,0)</f>
        <v>0</v>
      </c>
      <c r="K228" s="104">
        <f t="shared" ca="1" si="48"/>
        <v>0.3775</v>
      </c>
      <c r="L228" s="104">
        <f t="shared" ca="1" si="49"/>
        <v>0.3775</v>
      </c>
      <c r="M228" s="104">
        <f t="shared" ca="1" si="51"/>
        <v>39.408749999999998</v>
      </c>
      <c r="N228" s="101">
        <f t="shared" ca="1" si="52"/>
        <v>43739</v>
      </c>
      <c r="O228" s="144">
        <v>56.329761668101128</v>
      </c>
      <c r="P228" s="145">
        <v>15.5</v>
      </c>
      <c r="Q228" s="144">
        <v>36.088097697362365</v>
      </c>
      <c r="R228" s="145">
        <v>17.63</v>
      </c>
      <c r="S228" s="144">
        <v>58.771569967532692</v>
      </c>
      <c r="T228" s="145">
        <v>1.5668457412859453</v>
      </c>
    </row>
    <row r="229" spans="1:20" x14ac:dyDescent="0.2">
      <c r="A229" s="101">
        <f t="shared" ca="1" si="50"/>
        <v>43770</v>
      </c>
      <c r="B229" s="104">
        <f ca="1">VLOOKUP($A229,[2]CurveFetch!$D$8:$R$1000,2,0)</f>
        <v>5.0220000000000002</v>
      </c>
      <c r="C229" s="104">
        <f ca="1">VLOOKUP($A229,[2]CurveFetch!$D$8:$R$1000,7,0)</f>
        <v>0.31</v>
      </c>
      <c r="D229" s="104">
        <f ca="1">VLOOKUP($A229,[2]CurveFetch!$D$8:$R$1000,5,0)</f>
        <v>0</v>
      </c>
      <c r="E229" s="104">
        <f ca="1">VLOOKUP($A229,[2]CurveFetch!$D$8:$R$1000,4,0)</f>
        <v>0</v>
      </c>
      <c r="F229" s="104">
        <f ca="1">VLOOKUP($A229,[2]CurveFetch!$D$8:$R$1000,15,0)</f>
        <v>0</v>
      </c>
      <c r="G229" s="104">
        <f ca="1">VLOOKUP($A229,[2]CurveFetch!$D$8:$R$1000,3,0)</f>
        <v>0</v>
      </c>
      <c r="H229" s="104">
        <f ca="1">VLOOKUP($A229,[2]CurveFetch!$D$8:$R$1000,9,0)</f>
        <v>0</v>
      </c>
      <c r="I229" s="104">
        <f ca="1">VLOOKUP($A229,[2]CurveFetch!$D$8:$R$1000,11,0)</f>
        <v>6.2834687302226994E-2</v>
      </c>
      <c r="J229" s="104">
        <f ca="1">VLOOKUP($A229,[2]CurveFetch!$D$8:$R$1000,8,0)</f>
        <v>0</v>
      </c>
      <c r="K229" s="104">
        <f t="shared" ca="1" si="48"/>
        <v>0.31</v>
      </c>
      <c r="L229" s="104">
        <f t="shared" ca="1" si="49"/>
        <v>0.31</v>
      </c>
      <c r="M229" s="104">
        <f t="shared" ca="1" si="51"/>
        <v>39.99</v>
      </c>
      <c r="N229" s="101">
        <f t="shared" ca="1" si="52"/>
        <v>43770</v>
      </c>
      <c r="O229" s="144">
        <v>42.88888049637746</v>
      </c>
      <c r="P229" s="145">
        <v>16.04</v>
      </c>
      <c r="Q229" s="144">
        <v>46.972378430858086</v>
      </c>
      <c r="R229" s="145">
        <v>18.86</v>
      </c>
      <c r="S229" s="144">
        <v>44.027451206041114</v>
      </c>
      <c r="T229" s="145">
        <v>20.38066941533237</v>
      </c>
    </row>
    <row r="230" spans="1:20" x14ac:dyDescent="0.2">
      <c r="A230" s="101">
        <f t="shared" ca="1" si="50"/>
        <v>43800</v>
      </c>
      <c r="B230" s="104">
        <f ca="1">VLOOKUP($A230,[2]CurveFetch!$D$8:$R$1000,2,0)</f>
        <v>5.157</v>
      </c>
      <c r="C230" s="104">
        <f ca="1">VLOOKUP($A230,[2]CurveFetch!$D$8:$R$1000,7,0)</f>
        <v>0.31</v>
      </c>
      <c r="D230" s="104">
        <f ca="1">VLOOKUP($A230,[2]CurveFetch!$D$8:$R$1000,5,0)</f>
        <v>0</v>
      </c>
      <c r="E230" s="104">
        <f ca="1">VLOOKUP($A230,[2]CurveFetch!$D$8:$R$1000,4,0)</f>
        <v>0</v>
      </c>
      <c r="F230" s="104">
        <f ca="1">VLOOKUP($A230,[2]CurveFetch!$D$8:$R$1000,15,0)</f>
        <v>0</v>
      </c>
      <c r="G230" s="104">
        <f ca="1">VLOOKUP($A230,[2]CurveFetch!$D$8:$R$1000,3,0)</f>
        <v>0</v>
      </c>
      <c r="H230" s="104">
        <f ca="1">VLOOKUP($A230,[2]CurveFetch!$D$8:$R$1000,9,0)</f>
        <v>0</v>
      </c>
      <c r="I230" s="104">
        <f ca="1">VLOOKUP($A230,[2]CurveFetch!$D$8:$R$1000,11,0)</f>
        <v>6.2855704564056994E-2</v>
      </c>
      <c r="J230" s="104">
        <f ca="1">VLOOKUP($A230,[2]CurveFetch!$D$8:$R$1000,8,0)</f>
        <v>0</v>
      </c>
      <c r="K230" s="104">
        <f t="shared" ca="1" si="48"/>
        <v>0.31</v>
      </c>
      <c r="L230" s="104">
        <f t="shared" ca="1" si="49"/>
        <v>0.31</v>
      </c>
      <c r="M230" s="104">
        <f t="shared" ca="1" si="51"/>
        <v>41.002499999999998</v>
      </c>
      <c r="N230" s="101">
        <f t="shared" ca="1" si="52"/>
        <v>43800</v>
      </c>
      <c r="O230" s="144">
        <v>54.888880496377467</v>
      </c>
      <c r="P230" s="145">
        <v>19.420000000000002</v>
      </c>
      <c r="Q230" s="144">
        <v>59.972378430858079</v>
      </c>
      <c r="R230" s="145">
        <v>24.81</v>
      </c>
      <c r="S230" s="144">
        <v>59.027451206041121</v>
      </c>
      <c r="T230" s="145">
        <v>24.993572641138819</v>
      </c>
    </row>
    <row r="231" spans="1:20" x14ac:dyDescent="0.2">
      <c r="A231" s="101">
        <f t="shared" ca="1" si="50"/>
        <v>43831</v>
      </c>
      <c r="B231" s="104">
        <f ca="1">VLOOKUP($A231,[2]CurveFetch!$D$8:$R$1000,2,0)</f>
        <v>5.42</v>
      </c>
      <c r="C231" s="104">
        <f ca="1">VLOOKUP($A231,[2]CurveFetch!$D$8:$R$1000,7,0)</f>
        <v>0.31</v>
      </c>
      <c r="D231" s="104">
        <f ca="1">VLOOKUP($A231,[2]CurveFetch!$D$8:$R$1000,5,0)</f>
        <v>0</v>
      </c>
      <c r="E231" s="104">
        <f ca="1">VLOOKUP($A231,[2]CurveFetch!$D$8:$R$1000,4,0)</f>
        <v>0</v>
      </c>
      <c r="F231" s="104">
        <f ca="1">VLOOKUP($A231,[2]CurveFetch!$D$8:$R$1000,15,0)</f>
        <v>0</v>
      </c>
      <c r="G231" s="104">
        <f ca="1">VLOOKUP($A231,[2]CurveFetch!$D$8:$R$1000,3,0)</f>
        <v>0</v>
      </c>
      <c r="H231" s="104">
        <f ca="1">VLOOKUP($A231,[2]CurveFetch!$D$8:$R$1000,9,0)</f>
        <v>0</v>
      </c>
      <c r="I231" s="104">
        <f ca="1">VLOOKUP($A231,[2]CurveFetch!$D$8:$R$1000,11,0)</f>
        <v>6.2877422401435998E-2</v>
      </c>
      <c r="J231" s="104">
        <f ca="1">VLOOKUP($A231,[2]CurveFetch!$D$8:$R$1000,8,0)</f>
        <v>0</v>
      </c>
      <c r="K231" s="104">
        <f t="shared" ca="1" si="48"/>
        <v>0.31</v>
      </c>
      <c r="L231" s="104">
        <f t="shared" ca="1" si="49"/>
        <v>0.31</v>
      </c>
      <c r="M231" s="104">
        <f t="shared" ca="1" si="51"/>
        <v>42.974999999999994</v>
      </c>
      <c r="N231" s="101">
        <f t="shared" ca="1" si="52"/>
        <v>43831</v>
      </c>
      <c r="O231" s="144">
        <v>36.88888049637746</v>
      </c>
      <c r="P231" s="145">
        <v>17.27</v>
      </c>
      <c r="Q231" s="144">
        <v>47.972378430858086</v>
      </c>
      <c r="R231" s="145">
        <v>21.47</v>
      </c>
      <c r="S231" s="144">
        <v>39.027451206041114</v>
      </c>
      <c r="T231" s="145">
        <v>21.129056512106565</v>
      </c>
    </row>
    <row r="232" spans="1:20" x14ac:dyDescent="0.2">
      <c r="A232" s="101">
        <f t="shared" ca="1" si="50"/>
        <v>43862</v>
      </c>
      <c r="B232" s="104">
        <f ca="1">VLOOKUP($A232,[2]CurveFetch!$D$8:$R$1000,2,0)</f>
        <v>5.3049999999999997</v>
      </c>
      <c r="C232" s="104">
        <f ca="1">VLOOKUP($A232,[2]CurveFetch!$D$8:$R$1000,7,0)</f>
        <v>0.31</v>
      </c>
      <c r="D232" s="104">
        <f ca="1">VLOOKUP($A232,[2]CurveFetch!$D$8:$R$1000,5,0)</f>
        <v>0</v>
      </c>
      <c r="E232" s="104">
        <f ca="1">VLOOKUP($A232,[2]CurveFetch!$D$8:$R$1000,4,0)</f>
        <v>0</v>
      </c>
      <c r="F232" s="104">
        <f ca="1">VLOOKUP($A232,[2]CurveFetch!$D$8:$R$1000,15,0)</f>
        <v>0</v>
      </c>
      <c r="G232" s="104">
        <f ca="1">VLOOKUP($A232,[2]CurveFetch!$D$8:$R$1000,3,0)</f>
        <v>0</v>
      </c>
      <c r="H232" s="104">
        <f ca="1">VLOOKUP($A232,[2]CurveFetch!$D$8:$R$1000,9,0)</f>
        <v>0</v>
      </c>
      <c r="I232" s="104">
        <f ca="1">VLOOKUP($A232,[2]CurveFetch!$D$8:$R$1000,11,0)</f>
        <v>6.2899140238972001E-2</v>
      </c>
      <c r="J232" s="104">
        <f ca="1">VLOOKUP($A232,[2]CurveFetch!$D$8:$R$1000,8,0)</f>
        <v>0</v>
      </c>
      <c r="K232" s="104">
        <f t="shared" ca="1" si="48"/>
        <v>0.31</v>
      </c>
      <c r="L232" s="104">
        <f t="shared" ca="1" si="49"/>
        <v>0.31</v>
      </c>
      <c r="M232" s="104">
        <f t="shared" ca="1" si="51"/>
        <v>42.112499999999997</v>
      </c>
      <c r="N232" s="101">
        <f t="shared" ca="1" si="52"/>
        <v>43862</v>
      </c>
      <c r="O232" s="144">
        <v>42.471837477478758</v>
      </c>
      <c r="P232" s="145">
        <v>24.56</v>
      </c>
      <c r="Q232" s="144">
        <v>40.38071623531598</v>
      </c>
      <c r="R232" s="145">
        <v>25.27</v>
      </c>
      <c r="S232" s="144">
        <v>50.34707831590309</v>
      </c>
      <c r="T232" s="145">
        <v>31.114450524927349</v>
      </c>
    </row>
    <row r="233" spans="1:20" x14ac:dyDescent="0.2">
      <c r="A233" s="101">
        <f t="shared" ca="1" si="50"/>
        <v>43891</v>
      </c>
      <c r="B233" s="104">
        <f ca="1">VLOOKUP($A233,[2]CurveFetch!$D$8:$R$1000,2,0)</f>
        <v>5.165</v>
      </c>
      <c r="C233" s="104">
        <f ca="1">VLOOKUP($A233,[2]CurveFetch!$D$8:$R$1000,7,0)</f>
        <v>0.31</v>
      </c>
      <c r="D233" s="104">
        <f ca="1">VLOOKUP($A233,[2]CurveFetch!$D$8:$R$1000,5,0)</f>
        <v>0</v>
      </c>
      <c r="E233" s="104">
        <f ca="1">VLOOKUP($A233,[2]CurveFetch!$D$8:$R$1000,4,0)</f>
        <v>0</v>
      </c>
      <c r="F233" s="104">
        <f ca="1">VLOOKUP($A233,[2]CurveFetch!$D$8:$R$1000,15,0)</f>
        <v>0</v>
      </c>
      <c r="G233" s="104">
        <f ca="1">VLOOKUP($A233,[2]CurveFetch!$D$8:$R$1000,3,0)</f>
        <v>0</v>
      </c>
      <c r="H233" s="104">
        <f ca="1">VLOOKUP($A233,[2]CurveFetch!$D$8:$R$1000,9,0)</f>
        <v>0</v>
      </c>
      <c r="I233" s="104">
        <f ca="1">VLOOKUP($A233,[2]CurveFetch!$D$8:$R$1000,11,0)</f>
        <v>6.291945692584E-2</v>
      </c>
      <c r="J233" s="104">
        <f ca="1">VLOOKUP($A233,[2]CurveFetch!$D$8:$R$1000,8,0)</f>
        <v>0</v>
      </c>
      <c r="K233" s="104">
        <f t="shared" ca="1" si="48"/>
        <v>0.31</v>
      </c>
      <c r="L233" s="104">
        <f t="shared" ca="1" si="49"/>
        <v>0.31</v>
      </c>
      <c r="M233" s="104">
        <f t="shared" ca="1" si="51"/>
        <v>41.0625</v>
      </c>
      <c r="N233" s="101">
        <f t="shared" ca="1" si="52"/>
        <v>43891</v>
      </c>
      <c r="O233" s="144">
        <v>27.471837477478786</v>
      </c>
      <c r="P233" s="145">
        <v>20</v>
      </c>
      <c r="Q233" s="144">
        <v>39.38071623531598</v>
      </c>
      <c r="R233" s="145">
        <v>20.3</v>
      </c>
      <c r="S233" s="144">
        <v>24.347078315903094</v>
      </c>
      <c r="T233" s="145">
        <v>36.664181707723053</v>
      </c>
    </row>
    <row r="234" spans="1:20" x14ac:dyDescent="0.2">
      <c r="A234" s="101">
        <f t="shared" ca="1" si="50"/>
        <v>43922</v>
      </c>
      <c r="B234" s="104">
        <f ca="1">VLOOKUP($A234,[2]CurveFetch!$D$8:$R$1000,2,0)</f>
        <v>4.9800000000000004</v>
      </c>
      <c r="C234" s="104">
        <f ca="1">VLOOKUP($A234,[2]CurveFetch!$D$8:$R$1000,7,0)</f>
        <v>0.3775</v>
      </c>
      <c r="D234" s="104">
        <f ca="1">VLOOKUP($A234,[2]CurveFetch!$D$8:$R$1000,5,0)</f>
        <v>0</v>
      </c>
      <c r="E234" s="104">
        <f ca="1">VLOOKUP($A234,[2]CurveFetch!$D$8:$R$1000,4,0)</f>
        <v>0</v>
      </c>
      <c r="F234" s="104">
        <f ca="1">VLOOKUP($A234,[2]CurveFetch!$D$8:$R$1000,15,0)</f>
        <v>0</v>
      </c>
      <c r="G234" s="104">
        <f ca="1">VLOOKUP($A234,[2]CurveFetch!$D$8:$R$1000,3,0)</f>
        <v>0</v>
      </c>
      <c r="H234" s="104">
        <f ca="1">VLOOKUP($A234,[2]CurveFetch!$D$8:$R$1000,9,0)</f>
        <v>0</v>
      </c>
      <c r="I234" s="104">
        <f ca="1">VLOOKUP($A234,[2]CurveFetch!$D$8:$R$1000,11,0)</f>
        <v>6.2941174763677998E-2</v>
      </c>
      <c r="J234" s="104">
        <f ca="1">VLOOKUP($A234,[2]CurveFetch!$D$8:$R$1000,8,0)</f>
        <v>0</v>
      </c>
      <c r="K234" s="104">
        <f t="shared" ca="1" si="48"/>
        <v>0.3775</v>
      </c>
      <c r="L234" s="104">
        <f t="shared" ca="1" si="49"/>
        <v>0.3775</v>
      </c>
      <c r="M234" s="104">
        <f t="shared" ca="1" si="51"/>
        <v>40.181250000000006</v>
      </c>
      <c r="N234" s="101">
        <f t="shared" ca="1" si="52"/>
        <v>43922</v>
      </c>
      <c r="O234" s="144">
        <v>25.971837477478786</v>
      </c>
      <c r="P234" s="145">
        <v>20.71</v>
      </c>
      <c r="Q234" s="144">
        <v>36.88071623531598</v>
      </c>
      <c r="R234" s="145">
        <v>18.55</v>
      </c>
      <c r="S234" s="144">
        <v>20.097078315903094</v>
      </c>
      <c r="T234" s="145">
        <v>38.267676331378972</v>
      </c>
    </row>
    <row r="235" spans="1:20" x14ac:dyDescent="0.2">
      <c r="A235" s="101">
        <f t="shared" ca="1" si="50"/>
        <v>43952</v>
      </c>
      <c r="B235" s="104">
        <f ca="1">VLOOKUP($A235,[2]CurveFetch!$D$8:$R$1000,2,0)</f>
        <v>4.9349999999999996</v>
      </c>
      <c r="C235" s="104">
        <f ca="1">VLOOKUP($A235,[2]CurveFetch!$D$8:$R$1000,7,0)</f>
        <v>0.3775</v>
      </c>
      <c r="D235" s="104">
        <f ca="1">VLOOKUP($A235,[2]CurveFetch!$D$8:$R$1000,5,0)</f>
        <v>0</v>
      </c>
      <c r="E235" s="104">
        <f ca="1">VLOOKUP($A235,[2]CurveFetch!$D$8:$R$1000,4,0)</f>
        <v>0</v>
      </c>
      <c r="F235" s="104">
        <f ca="1">VLOOKUP($A235,[2]CurveFetch!$D$8:$R$1000,15,0)</f>
        <v>0</v>
      </c>
      <c r="G235" s="104">
        <f ca="1">VLOOKUP($A235,[2]CurveFetch!$D$8:$R$1000,3,0)</f>
        <v>0</v>
      </c>
      <c r="H235" s="104">
        <f ca="1">VLOOKUP($A235,[2]CurveFetch!$D$8:$R$1000,9,0)</f>
        <v>0</v>
      </c>
      <c r="I235" s="104">
        <f ca="1">VLOOKUP($A235,[2]CurveFetch!$D$8:$R$1000,11,0)</f>
        <v>6.2962192026251002E-2</v>
      </c>
      <c r="J235" s="104">
        <f ca="1">VLOOKUP($A235,[2]CurveFetch!$D$8:$R$1000,8,0)</f>
        <v>0</v>
      </c>
      <c r="K235" s="104">
        <f t="shared" ca="1" si="48"/>
        <v>0.3775</v>
      </c>
      <c r="L235" s="104">
        <f t="shared" ca="1" si="49"/>
        <v>0.3775</v>
      </c>
      <c r="M235" s="104">
        <f t="shared" ca="1" si="51"/>
        <v>39.84375</v>
      </c>
      <c r="N235" s="101">
        <f t="shared" ca="1" si="52"/>
        <v>43952</v>
      </c>
      <c r="O235" s="144">
        <v>35.931207191716524</v>
      </c>
      <c r="P235" s="145">
        <v>18.47</v>
      </c>
      <c r="Q235" s="144">
        <v>38.835856503150183</v>
      </c>
      <c r="R235" s="145">
        <v>27.39</v>
      </c>
      <c r="S235" s="144">
        <v>32.395260081173632</v>
      </c>
      <c r="T235" s="145">
        <v>18.196872683491414</v>
      </c>
    </row>
    <row r="236" spans="1:20" x14ac:dyDescent="0.2">
      <c r="A236" s="101">
        <f t="shared" ca="1" si="50"/>
        <v>43983</v>
      </c>
      <c r="B236" s="104">
        <f ca="1">VLOOKUP($A236,[2]CurveFetch!$D$8:$R$1000,2,0)</f>
        <v>4.9550000000000001</v>
      </c>
      <c r="C236" s="104">
        <f ca="1">VLOOKUP($A236,[2]CurveFetch!$D$8:$R$1000,7,0)</f>
        <v>0.3775</v>
      </c>
      <c r="D236" s="104">
        <f ca="1">VLOOKUP($A236,[2]CurveFetch!$D$8:$R$1000,5,0)</f>
        <v>0</v>
      </c>
      <c r="E236" s="104">
        <f ca="1">VLOOKUP($A236,[2]CurveFetch!$D$8:$R$1000,4,0)</f>
        <v>0</v>
      </c>
      <c r="F236" s="104">
        <f ca="1">VLOOKUP($A236,[2]CurveFetch!$D$8:$R$1000,15,0)</f>
        <v>0</v>
      </c>
      <c r="G236" s="104">
        <f ca="1">VLOOKUP($A236,[2]CurveFetch!$D$8:$R$1000,3,0)</f>
        <v>0</v>
      </c>
      <c r="H236" s="104">
        <f ca="1">VLOOKUP($A236,[2]CurveFetch!$D$8:$R$1000,9,0)</f>
        <v>0</v>
      </c>
      <c r="I236" s="104">
        <f ca="1">VLOOKUP($A236,[2]CurveFetch!$D$8:$R$1000,11,0)</f>
        <v>6.2983909864398002E-2</v>
      </c>
      <c r="J236" s="104">
        <f ca="1">VLOOKUP($A236,[2]CurveFetch!$D$8:$R$1000,8,0)</f>
        <v>0</v>
      </c>
      <c r="K236" s="104">
        <f t="shared" ca="1" si="48"/>
        <v>0.3775</v>
      </c>
      <c r="L236" s="104">
        <f t="shared" ca="1" si="49"/>
        <v>0.3775</v>
      </c>
      <c r="M236" s="104">
        <f t="shared" ca="1" si="51"/>
        <v>39.993750000000006</v>
      </c>
      <c r="N236" s="101">
        <f t="shared" ca="1" si="52"/>
        <v>43983</v>
      </c>
      <c r="O236" s="144">
        <v>33.186200776577138</v>
      </c>
      <c r="P236" s="145">
        <v>19.27</v>
      </c>
      <c r="Q236" s="144">
        <v>31.835856503150204</v>
      </c>
      <c r="R236" s="145">
        <v>24.35</v>
      </c>
      <c r="S236" s="144">
        <v>30.158937478790968</v>
      </c>
      <c r="T236" s="145">
        <v>18.864178313503778</v>
      </c>
    </row>
    <row r="237" spans="1:20" x14ac:dyDescent="0.2">
      <c r="A237" s="101">
        <f t="shared" ca="1" si="50"/>
        <v>44013</v>
      </c>
      <c r="B237" s="104">
        <f ca="1">VLOOKUP($A237,[2]CurveFetch!$D$8:$R$1000,2,0)</f>
        <v>4.97</v>
      </c>
      <c r="C237" s="104">
        <f ca="1">VLOOKUP($A237,[2]CurveFetch!$D$8:$R$1000,7,0)</f>
        <v>0.3775</v>
      </c>
      <c r="D237" s="104">
        <f ca="1">VLOOKUP($A237,[2]CurveFetch!$D$8:$R$1000,5,0)</f>
        <v>0</v>
      </c>
      <c r="E237" s="104">
        <f ca="1">VLOOKUP($A237,[2]CurveFetch!$D$8:$R$1000,4,0)</f>
        <v>0</v>
      </c>
      <c r="F237" s="104">
        <f ca="1">VLOOKUP($A237,[2]CurveFetch!$D$8:$R$1000,15,0)</f>
        <v>0</v>
      </c>
      <c r="G237" s="104">
        <f ca="1">VLOOKUP($A237,[2]CurveFetch!$D$8:$R$1000,3,0)</f>
        <v>0</v>
      </c>
      <c r="H237" s="104">
        <f ca="1">VLOOKUP($A237,[2]CurveFetch!$D$8:$R$1000,9,0)</f>
        <v>0</v>
      </c>
      <c r="I237" s="104">
        <f ca="1">VLOOKUP($A237,[2]CurveFetch!$D$8:$R$1000,11,0)</f>
        <v>6.3004927127268004E-2</v>
      </c>
      <c r="J237" s="104">
        <f ca="1">VLOOKUP($A237,[2]CurveFetch!$D$8:$R$1000,8,0)</f>
        <v>0</v>
      </c>
      <c r="K237" s="104">
        <f t="shared" ca="1" si="48"/>
        <v>0.3775</v>
      </c>
      <c r="L237" s="104">
        <f t="shared" ca="1" si="49"/>
        <v>0.3775</v>
      </c>
      <c r="M237" s="104">
        <f t="shared" ca="1" si="51"/>
        <v>40.106250000000003</v>
      </c>
      <c r="N237" s="101">
        <f t="shared" ca="1" si="52"/>
        <v>44013</v>
      </c>
      <c r="O237" s="144">
        <v>29.186200776577163</v>
      </c>
      <c r="P237" s="145">
        <v>20.14</v>
      </c>
      <c r="Q237" s="144">
        <v>30.0858565031502</v>
      </c>
      <c r="R237" s="145">
        <v>22.86</v>
      </c>
      <c r="S237" s="144">
        <v>28.261524230069739</v>
      </c>
      <c r="T237" s="145">
        <v>17.366069585418252</v>
      </c>
    </row>
    <row r="238" spans="1:20" x14ac:dyDescent="0.2">
      <c r="A238" s="101">
        <f t="shared" ca="1" si="50"/>
        <v>44044</v>
      </c>
      <c r="B238" s="104">
        <f ca="1">VLOOKUP($A238,[2]CurveFetch!$D$8:$R$1000,2,0)</f>
        <v>4.9800000000000004</v>
      </c>
      <c r="C238" s="104">
        <f ca="1">VLOOKUP($A238,[2]CurveFetch!$D$8:$R$1000,7,0)</f>
        <v>0.3775</v>
      </c>
      <c r="D238" s="104">
        <f ca="1">VLOOKUP($A238,[2]CurveFetch!$D$8:$R$1000,5,0)</f>
        <v>0</v>
      </c>
      <c r="E238" s="104">
        <f ca="1">VLOOKUP($A238,[2]CurveFetch!$D$8:$R$1000,4,0)</f>
        <v>0</v>
      </c>
      <c r="F238" s="104">
        <f ca="1">VLOOKUP($A238,[2]CurveFetch!$D$8:$R$1000,15,0)</f>
        <v>0</v>
      </c>
      <c r="G238" s="104">
        <f ca="1">VLOOKUP($A238,[2]CurveFetch!$D$8:$R$1000,3,0)</f>
        <v>0</v>
      </c>
      <c r="H238" s="104">
        <f ca="1">VLOOKUP($A238,[2]CurveFetch!$D$8:$R$1000,9,0)</f>
        <v>0</v>
      </c>
      <c r="I238" s="104">
        <f ca="1">VLOOKUP($A238,[2]CurveFetch!$D$8:$R$1000,11,0)</f>
        <v>6.3026644965722994E-2</v>
      </c>
      <c r="J238" s="104">
        <f ca="1">VLOOKUP($A238,[2]CurveFetch!$D$8:$R$1000,8,0)</f>
        <v>0</v>
      </c>
      <c r="K238" s="104">
        <f t="shared" ca="1" si="48"/>
        <v>0.3775</v>
      </c>
      <c r="L238" s="104">
        <f t="shared" ca="1" si="49"/>
        <v>0.3775</v>
      </c>
      <c r="M238" s="104">
        <f t="shared" ca="1" si="51"/>
        <v>40.181250000000006</v>
      </c>
      <c r="N238" s="101">
        <f t="shared" ca="1" si="52"/>
        <v>44044</v>
      </c>
      <c r="O238" s="144">
        <v>24.879761668101153</v>
      </c>
      <c r="P238" s="145">
        <v>15.39</v>
      </c>
      <c r="Q238" s="144">
        <v>26.638097697362394</v>
      </c>
      <c r="R238" s="145">
        <v>19.29</v>
      </c>
      <c r="S238" s="144">
        <v>19.060906174211382</v>
      </c>
      <c r="T238" s="145">
        <v>8.5131643380797488</v>
      </c>
    </row>
    <row r="239" spans="1:20" x14ac:dyDescent="0.2">
      <c r="A239" s="101">
        <f t="shared" ca="1" si="50"/>
        <v>44075</v>
      </c>
      <c r="B239" s="104">
        <f ca="1">VLOOKUP($A239,[2]CurveFetch!$D$8:$R$1000,2,0)</f>
        <v>4.9969999999999999</v>
      </c>
      <c r="C239" s="104">
        <f ca="1">VLOOKUP($A239,[2]CurveFetch!$D$8:$R$1000,7,0)</f>
        <v>0.3775</v>
      </c>
      <c r="D239" s="104">
        <f ca="1">VLOOKUP($A239,[2]CurveFetch!$D$8:$R$1000,5,0)</f>
        <v>0</v>
      </c>
      <c r="E239" s="104">
        <f ca="1">VLOOKUP($A239,[2]CurveFetch!$D$8:$R$1000,4,0)</f>
        <v>0</v>
      </c>
      <c r="F239" s="104">
        <f ca="1">VLOOKUP($A239,[2]CurveFetch!$D$8:$R$1000,15,0)</f>
        <v>0</v>
      </c>
      <c r="G239" s="104">
        <f ca="1">VLOOKUP($A239,[2]CurveFetch!$D$8:$R$1000,3,0)</f>
        <v>0</v>
      </c>
      <c r="H239" s="104">
        <f ca="1">VLOOKUP($A239,[2]CurveFetch!$D$8:$R$1000,9,0)</f>
        <v>0</v>
      </c>
      <c r="I239" s="104">
        <f ca="1">VLOOKUP($A239,[2]CurveFetch!$D$8:$R$1000,11,0)</f>
        <v>6.3048362804333E-2</v>
      </c>
      <c r="J239" s="104">
        <f ca="1">VLOOKUP($A239,[2]CurveFetch!$D$8:$R$1000,8,0)</f>
        <v>0</v>
      </c>
      <c r="K239" s="104">
        <f t="shared" ca="1" si="48"/>
        <v>0.3775</v>
      </c>
      <c r="L239" s="104">
        <f t="shared" ca="1" si="49"/>
        <v>0.3775</v>
      </c>
      <c r="M239" s="104">
        <f t="shared" ca="1" si="51"/>
        <v>40.308750000000003</v>
      </c>
      <c r="N239" s="101">
        <f t="shared" ca="1" si="52"/>
        <v>44075</v>
      </c>
      <c r="O239" s="144">
        <v>25.379761668101153</v>
      </c>
      <c r="P239" s="145">
        <v>15.33</v>
      </c>
      <c r="Q239" s="144">
        <v>28.138097697362394</v>
      </c>
      <c r="R239" s="145">
        <v>14.42</v>
      </c>
      <c r="S239" s="144">
        <v>20.310906174211382</v>
      </c>
      <c r="T239" s="145">
        <v>8.2557718649614689</v>
      </c>
    </row>
    <row r="240" spans="1:20" x14ac:dyDescent="0.2">
      <c r="A240" s="101">
        <f t="shared" ca="1" si="50"/>
        <v>44105</v>
      </c>
      <c r="B240" s="104">
        <f ca="1">VLOOKUP($A240,[2]CurveFetch!$D$8:$R$1000,2,0)</f>
        <v>5.0069999999999997</v>
      </c>
      <c r="C240" s="104">
        <f ca="1">VLOOKUP($A240,[2]CurveFetch!$D$8:$R$1000,7,0)</f>
        <v>0.3775</v>
      </c>
      <c r="D240" s="104">
        <f ca="1">VLOOKUP($A240,[2]CurveFetch!$D$8:$R$1000,5,0)</f>
        <v>0</v>
      </c>
      <c r="E240" s="104">
        <f ca="1">VLOOKUP($A240,[2]CurveFetch!$D$8:$R$1000,4,0)</f>
        <v>0</v>
      </c>
      <c r="F240" s="104">
        <f ca="1">VLOOKUP($A240,[2]CurveFetch!$D$8:$R$1000,15,0)</f>
        <v>0</v>
      </c>
      <c r="G240" s="104">
        <f ca="1">VLOOKUP($A240,[2]CurveFetch!$D$8:$R$1000,3,0)</f>
        <v>0</v>
      </c>
      <c r="H240" s="104">
        <f ca="1">VLOOKUP($A240,[2]CurveFetch!$D$8:$R$1000,9,0)</f>
        <v>0</v>
      </c>
      <c r="I240" s="104">
        <f ca="1">VLOOKUP($A240,[2]CurveFetch!$D$8:$R$1000,11,0)</f>
        <v>6.3069380067653003E-2</v>
      </c>
      <c r="J240" s="104">
        <f ca="1">VLOOKUP($A240,[2]CurveFetch!$D$8:$R$1000,8,0)</f>
        <v>0</v>
      </c>
      <c r="K240" s="104">
        <f t="shared" ca="1" si="48"/>
        <v>0.3775</v>
      </c>
      <c r="L240" s="104">
        <f t="shared" ca="1" si="49"/>
        <v>0.3775</v>
      </c>
      <c r="M240" s="104">
        <f t="shared" ca="1" si="51"/>
        <v>40.383749999999999</v>
      </c>
      <c r="N240" s="101">
        <f t="shared" ca="1" si="52"/>
        <v>44105</v>
      </c>
      <c r="O240" s="144">
        <v>56.379761668101125</v>
      </c>
      <c r="P240" s="145">
        <v>15.5</v>
      </c>
      <c r="Q240" s="144">
        <v>36.138097697362362</v>
      </c>
      <c r="R240" s="145">
        <v>17.63</v>
      </c>
      <c r="S240" s="144">
        <v>58.810906174211382</v>
      </c>
      <c r="T240" s="145">
        <v>0.84233100474641809</v>
      </c>
    </row>
    <row r="241" spans="1:20" x14ac:dyDescent="0.2">
      <c r="A241" s="101">
        <f t="shared" ca="1" si="50"/>
        <v>44136</v>
      </c>
      <c r="B241" s="104">
        <f ca="1">VLOOKUP($A241,[2]CurveFetch!$D$8:$R$1000,2,0)</f>
        <v>5.1520000000000001</v>
      </c>
      <c r="C241" s="104">
        <f ca="1">VLOOKUP($A241,[2]CurveFetch!$D$8:$R$1000,7,0)</f>
        <v>0.33</v>
      </c>
      <c r="D241" s="104">
        <f ca="1">VLOOKUP($A241,[2]CurveFetch!$D$8:$R$1000,5,0)</f>
        <v>0</v>
      </c>
      <c r="E241" s="104">
        <f ca="1">VLOOKUP($A241,[2]CurveFetch!$D$8:$R$1000,4,0)</f>
        <v>0</v>
      </c>
      <c r="F241" s="104">
        <f ca="1">VLOOKUP($A241,[2]CurveFetch!$D$8:$R$1000,15,0)</f>
        <v>0</v>
      </c>
      <c r="G241" s="104">
        <f ca="1">VLOOKUP($A241,[2]CurveFetch!$D$8:$R$1000,3,0)</f>
        <v>0</v>
      </c>
      <c r="H241" s="104">
        <f ca="1">VLOOKUP($A241,[2]CurveFetch!$D$8:$R$1000,9,0)</f>
        <v>0</v>
      </c>
      <c r="I241" s="104">
        <f ca="1">VLOOKUP($A241,[2]CurveFetch!$D$8:$R$1000,11,0)</f>
        <v>6.3091097906571997E-2</v>
      </c>
      <c r="J241" s="104">
        <f ca="1">VLOOKUP($A241,[2]CurveFetch!$D$8:$R$1000,8,0)</f>
        <v>0</v>
      </c>
      <c r="K241" s="104">
        <f t="shared" ca="1" si="48"/>
        <v>0.33</v>
      </c>
      <c r="L241" s="104">
        <f t="shared" ca="1" si="49"/>
        <v>0.33</v>
      </c>
      <c r="M241" s="104">
        <f t="shared" ca="1" si="51"/>
        <v>41.115000000000002</v>
      </c>
      <c r="N241" s="101">
        <f t="shared" ca="1" si="52"/>
        <v>44136</v>
      </c>
      <c r="O241" s="144">
        <v>42.938880496377458</v>
      </c>
      <c r="P241" s="145">
        <v>16.04</v>
      </c>
      <c r="Q241" s="144">
        <v>47.022378430858083</v>
      </c>
      <c r="R241" s="145">
        <v>18.86</v>
      </c>
      <c r="S241" s="144">
        <v>44.128170682992604</v>
      </c>
      <c r="T241" s="145">
        <v>21.359425557585674</v>
      </c>
    </row>
    <row r="242" spans="1:20" x14ac:dyDescent="0.2">
      <c r="A242" s="101">
        <f t="shared" ca="1" si="50"/>
        <v>44166</v>
      </c>
      <c r="B242" s="104">
        <f ca="1">VLOOKUP($A242,[2]CurveFetch!$D$8:$R$1000,2,0)</f>
        <v>5.2869999999999999</v>
      </c>
      <c r="C242" s="104">
        <f ca="1">VLOOKUP($A242,[2]CurveFetch!$D$8:$R$1000,7,0)</f>
        <v>0.33</v>
      </c>
      <c r="D242" s="104">
        <f ca="1">VLOOKUP($A242,[2]CurveFetch!$D$8:$R$1000,5,0)</f>
        <v>0</v>
      </c>
      <c r="E242" s="104">
        <f ca="1">VLOOKUP($A242,[2]CurveFetch!$D$8:$R$1000,4,0)</f>
        <v>0</v>
      </c>
      <c r="F242" s="104">
        <f ca="1">VLOOKUP($A242,[2]CurveFetch!$D$8:$R$1000,15,0)</f>
        <v>0</v>
      </c>
      <c r="G242" s="104">
        <f ca="1">VLOOKUP($A242,[2]CurveFetch!$D$8:$R$1000,3,0)</f>
        <v>0</v>
      </c>
      <c r="H242" s="104">
        <f ca="1">VLOOKUP($A242,[2]CurveFetch!$D$8:$R$1000,9,0)</f>
        <v>0</v>
      </c>
      <c r="I242" s="104">
        <f ca="1">VLOOKUP($A242,[2]CurveFetch!$D$8:$R$1000,11,0)</f>
        <v>6.3112115170189997E-2</v>
      </c>
      <c r="J242" s="104">
        <f ca="1">VLOOKUP($A242,[2]CurveFetch!$D$8:$R$1000,8,0)</f>
        <v>0</v>
      </c>
      <c r="K242" s="104">
        <f t="shared" ca="1" si="48"/>
        <v>0.33</v>
      </c>
      <c r="L242" s="104">
        <f t="shared" ca="1" si="49"/>
        <v>0.33</v>
      </c>
      <c r="M242" s="104">
        <f t="shared" ca="1" si="51"/>
        <v>42.127499999999998</v>
      </c>
      <c r="N242" s="101">
        <f t="shared" ca="1" si="52"/>
        <v>44166</v>
      </c>
      <c r="O242" s="144">
        <v>54.938880496377465</v>
      </c>
      <c r="P242" s="145">
        <v>19.420000000000002</v>
      </c>
      <c r="Q242" s="144">
        <v>60.022378430858076</v>
      </c>
      <c r="R242" s="145">
        <v>24.81</v>
      </c>
      <c r="S242" s="144">
        <v>59.128170682992611</v>
      </c>
      <c r="T242" s="145">
        <v>25.972328783392122</v>
      </c>
    </row>
    <row r="243" spans="1:20" x14ac:dyDescent="0.2">
      <c r="A243" s="101">
        <f t="shared" ca="1" si="50"/>
        <v>44197</v>
      </c>
      <c r="B243" s="104">
        <f ca="1">VLOOKUP($A243,[2]CurveFetch!$D$8:$R$1000,2,0)</f>
        <v>5.55</v>
      </c>
      <c r="C243" s="104">
        <f ca="1">VLOOKUP($A243,[2]CurveFetch!$D$8:$R$1000,7,0)</f>
        <v>0.33</v>
      </c>
      <c r="D243" s="104">
        <f ca="1">VLOOKUP($A243,[2]CurveFetch!$D$8:$R$1000,5,0)</f>
        <v>0</v>
      </c>
      <c r="E243" s="104">
        <f ca="1">VLOOKUP($A243,[2]CurveFetch!$D$8:$R$1000,4,0)</f>
        <v>0</v>
      </c>
      <c r="F243" s="104">
        <f ca="1">VLOOKUP($A243,[2]CurveFetch!$D$8:$R$1000,15,0)</f>
        <v>0</v>
      </c>
      <c r="G243" s="104">
        <f ca="1">VLOOKUP($A243,[2]CurveFetch!$D$8:$R$1000,3,0)</f>
        <v>0</v>
      </c>
      <c r="H243" s="104">
        <f ca="1">VLOOKUP($A243,[2]CurveFetch!$D$8:$R$1000,9,0)</f>
        <v>0</v>
      </c>
      <c r="I243" s="104">
        <f ca="1">VLOOKUP($A243,[2]CurveFetch!$D$8:$R$1000,11,0)</f>
        <v>6.3133520083202999E-2</v>
      </c>
      <c r="J243" s="104">
        <f ca="1">VLOOKUP($A243,[2]CurveFetch!$D$8:$R$1000,8,0)</f>
        <v>0</v>
      </c>
      <c r="K243" s="104">
        <f t="shared" ca="1" si="48"/>
        <v>0.33</v>
      </c>
      <c r="L243" s="104">
        <f t="shared" ca="1" si="49"/>
        <v>0.33</v>
      </c>
      <c r="M243" s="104">
        <f t="shared" ca="1" si="51"/>
        <v>44.1</v>
      </c>
      <c r="N243" s="101">
        <f t="shared" ca="1" si="52"/>
        <v>44197</v>
      </c>
      <c r="O243" s="144">
        <v>36.938880496377458</v>
      </c>
      <c r="P243" s="145">
        <v>17.27</v>
      </c>
      <c r="Q243" s="144">
        <v>48.022378430858083</v>
      </c>
      <c r="R243" s="145">
        <v>21.47</v>
      </c>
      <c r="S243" s="144">
        <v>39.128170682992604</v>
      </c>
      <c r="T243" s="145">
        <v>22.107812654359869</v>
      </c>
    </row>
    <row r="244" spans="1:20" x14ac:dyDescent="0.2">
      <c r="A244" s="101">
        <f t="shared" ca="1" si="50"/>
        <v>44228</v>
      </c>
      <c r="B244" s="104">
        <f ca="1">VLOOKUP($A244,[2]CurveFetch!$D$8:$R$1000,2,0)</f>
        <v>5.4349999999999996</v>
      </c>
      <c r="C244" s="104">
        <f ca="1">VLOOKUP($A244,[2]CurveFetch!$D$8:$R$1000,7,0)</f>
        <v>0.33</v>
      </c>
      <c r="D244" s="104">
        <f ca="1">VLOOKUP($A244,[2]CurveFetch!$D$8:$R$1000,5,0)</f>
        <v>0</v>
      </c>
      <c r="E244" s="104">
        <f ca="1">VLOOKUP($A244,[2]CurveFetch!$D$8:$R$1000,4,0)</f>
        <v>0</v>
      </c>
      <c r="F244" s="104">
        <f ca="1">VLOOKUP($A244,[2]CurveFetch!$D$8:$R$1000,15,0)</f>
        <v>0</v>
      </c>
      <c r="G244" s="104">
        <f ca="1">VLOOKUP($A244,[2]CurveFetch!$D$8:$R$1000,3,0)</f>
        <v>0</v>
      </c>
      <c r="H244" s="104">
        <f ca="1">VLOOKUP($A244,[2]CurveFetch!$D$8:$R$1000,9,0)</f>
        <v>0</v>
      </c>
      <c r="I244" s="104">
        <f ca="1">VLOOKUP($A244,[2]CurveFetch!$D$8:$R$1000,11,0)</f>
        <v>6.3154267851314005E-2</v>
      </c>
      <c r="J244" s="104">
        <f ca="1">VLOOKUP($A244,[2]CurveFetch!$D$8:$R$1000,8,0)</f>
        <v>0</v>
      </c>
      <c r="K244" s="104">
        <f t="shared" ca="1" si="48"/>
        <v>0.33</v>
      </c>
      <c r="L244" s="104">
        <f t="shared" ca="1" si="49"/>
        <v>0.33</v>
      </c>
      <c r="M244" s="104">
        <f t="shared" ca="1" si="51"/>
        <v>43.237499999999997</v>
      </c>
      <c r="N244" s="101">
        <f t="shared" ca="1" si="52"/>
        <v>44228</v>
      </c>
      <c r="O244" s="144">
        <v>42.521837477478755</v>
      </c>
      <c r="P244" s="145">
        <v>24.56</v>
      </c>
      <c r="Q244" s="144">
        <v>40.430716235315977</v>
      </c>
      <c r="R244" s="145">
        <v>25.27</v>
      </c>
      <c r="S244" s="144">
        <v>50.400747821232841</v>
      </c>
      <c r="T244" s="145">
        <v>31.529693639839003</v>
      </c>
    </row>
    <row r="245" spans="1:20" x14ac:dyDescent="0.2">
      <c r="A245" s="101">
        <f t="shared" ca="1" si="50"/>
        <v>44256</v>
      </c>
      <c r="B245" s="104">
        <f ca="1">VLOOKUP($A245,[2]CurveFetch!$D$8:$R$1000,2,0)</f>
        <v>5.2949999999999999</v>
      </c>
      <c r="C245" s="104">
        <f ca="1">VLOOKUP($A245,[2]CurveFetch!$D$8:$R$1000,7,0)</f>
        <v>0.33</v>
      </c>
      <c r="D245" s="104">
        <f ca="1">VLOOKUP($A245,[2]CurveFetch!$D$8:$R$1000,5,0)</f>
        <v>0</v>
      </c>
      <c r="E245" s="104">
        <f ca="1">VLOOKUP($A245,[2]CurveFetch!$D$8:$R$1000,4,0)</f>
        <v>0</v>
      </c>
      <c r="F245" s="104">
        <f ca="1">VLOOKUP($A245,[2]CurveFetch!$D$8:$R$1000,15,0)</f>
        <v>0</v>
      </c>
      <c r="G245" s="104">
        <f ca="1">VLOOKUP($A245,[2]CurveFetch!$D$8:$R$1000,3,0)</f>
        <v>0</v>
      </c>
      <c r="H245" s="104">
        <f ca="1">VLOOKUP($A245,[2]CurveFetch!$D$8:$R$1000,9,0)</f>
        <v>0</v>
      </c>
      <c r="I245" s="104">
        <f ca="1">VLOOKUP($A245,[2]CurveFetch!$D$8:$R$1000,11,0)</f>
        <v>6.3173007771021999E-2</v>
      </c>
      <c r="J245" s="104">
        <f ca="1">VLOOKUP($A245,[2]CurveFetch!$D$8:$R$1000,8,0)</f>
        <v>0</v>
      </c>
      <c r="K245" s="104">
        <f t="shared" ca="1" si="48"/>
        <v>0.33</v>
      </c>
      <c r="L245" s="104">
        <f t="shared" ca="1" si="49"/>
        <v>0.33</v>
      </c>
      <c r="M245" s="104">
        <f t="shared" ca="1" si="51"/>
        <v>42.1875</v>
      </c>
      <c r="N245" s="101">
        <f t="shared" ca="1" si="52"/>
        <v>44256</v>
      </c>
      <c r="O245" s="144">
        <v>27.521837477478787</v>
      </c>
      <c r="P245" s="145">
        <v>20</v>
      </c>
      <c r="Q245" s="144">
        <v>39.430716235315977</v>
      </c>
      <c r="R245" s="145">
        <v>20.3</v>
      </c>
      <c r="S245" s="144">
        <v>24.400747821232844</v>
      </c>
      <c r="T245" s="145">
        <v>37.079424822634707</v>
      </c>
    </row>
    <row r="246" spans="1:20" x14ac:dyDescent="0.2">
      <c r="A246" s="101">
        <f t="shared" ca="1" si="50"/>
        <v>44287</v>
      </c>
      <c r="B246" s="104">
        <f ca="1">VLOOKUP($A246,[2]CurveFetch!$D$8:$R$1000,2,0)</f>
        <v>5.1100000000000003</v>
      </c>
      <c r="C246" s="104">
        <f ca="1">VLOOKUP($A246,[2]CurveFetch!$D$8:$R$1000,7,0)</f>
        <v>0.33</v>
      </c>
      <c r="D246" s="104">
        <f ca="1">VLOOKUP($A246,[2]CurveFetch!$D$8:$R$1000,5,0)</f>
        <v>0</v>
      </c>
      <c r="E246" s="104">
        <f ca="1">VLOOKUP($A246,[2]CurveFetch!$D$8:$R$1000,4,0)</f>
        <v>0</v>
      </c>
      <c r="F246" s="104">
        <f ca="1">VLOOKUP($A246,[2]CurveFetch!$D$8:$R$1000,15,0)</f>
        <v>0</v>
      </c>
      <c r="G246" s="104">
        <f ca="1">VLOOKUP($A246,[2]CurveFetch!$D$8:$R$1000,3,0)</f>
        <v>0</v>
      </c>
      <c r="H246" s="104">
        <f ca="1">VLOOKUP($A246,[2]CurveFetch!$D$8:$R$1000,9,0)</f>
        <v>0</v>
      </c>
      <c r="I246" s="104">
        <f ca="1">VLOOKUP($A246,[2]CurveFetch!$D$8:$R$1000,11,0)</f>
        <v>6.3193755539404997E-2</v>
      </c>
      <c r="J246" s="104">
        <f ca="1">VLOOKUP($A246,[2]CurveFetch!$D$8:$R$1000,8,0)</f>
        <v>0</v>
      </c>
      <c r="K246" s="104">
        <f t="shared" ca="1" si="48"/>
        <v>0.33</v>
      </c>
      <c r="L246" s="104">
        <f t="shared" ca="1" si="49"/>
        <v>0.33</v>
      </c>
      <c r="M246" s="104">
        <f t="shared" ca="1" si="51"/>
        <v>40.800000000000004</v>
      </c>
      <c r="N246" s="101">
        <f t="shared" ca="1" si="52"/>
        <v>44287</v>
      </c>
      <c r="O246" s="144">
        <v>26.021837477478787</v>
      </c>
      <c r="P246" s="145">
        <v>20.71</v>
      </c>
      <c r="Q246" s="144">
        <v>36.930716235315977</v>
      </c>
      <c r="R246" s="145">
        <v>18.55</v>
      </c>
      <c r="S246" s="144">
        <v>20.150747821232844</v>
      </c>
      <c r="T246" s="145">
        <v>38.682919446290626</v>
      </c>
    </row>
    <row r="247" spans="1:20" x14ac:dyDescent="0.2">
      <c r="A247" s="101">
        <f t="shared" ca="1" si="50"/>
        <v>44317</v>
      </c>
      <c r="B247" s="104">
        <f ca="1">VLOOKUP($A247,[2]CurveFetch!$D$8:$R$1000,2,0)</f>
        <v>5.0650000000000004</v>
      </c>
      <c r="C247" s="104">
        <f ca="1">VLOOKUP($A247,[2]CurveFetch!$D$8:$R$1000,7,0)</f>
        <v>0.33</v>
      </c>
      <c r="D247" s="104">
        <f ca="1">VLOOKUP($A247,[2]CurveFetch!$D$8:$R$1000,5,0)</f>
        <v>0</v>
      </c>
      <c r="E247" s="104">
        <f ca="1">VLOOKUP($A247,[2]CurveFetch!$D$8:$R$1000,4,0)</f>
        <v>0</v>
      </c>
      <c r="F247" s="104">
        <f ca="1">VLOOKUP($A247,[2]CurveFetch!$D$8:$R$1000,15,0)</f>
        <v>0</v>
      </c>
      <c r="G247" s="104">
        <f ca="1">VLOOKUP($A247,[2]CurveFetch!$D$8:$R$1000,3,0)</f>
        <v>0</v>
      </c>
      <c r="H247" s="104">
        <f ca="1">VLOOKUP($A247,[2]CurveFetch!$D$8:$R$1000,9,0)</f>
        <v>0</v>
      </c>
      <c r="I247" s="104">
        <f ca="1">VLOOKUP($A247,[2]CurveFetch!$D$8:$R$1000,11,0)</f>
        <v>6.3213834025072996E-2</v>
      </c>
      <c r="J247" s="104">
        <f ca="1">VLOOKUP($A247,[2]CurveFetch!$D$8:$R$1000,8,0)</f>
        <v>0</v>
      </c>
      <c r="K247" s="104">
        <f t="shared" ca="1" si="48"/>
        <v>0.33</v>
      </c>
      <c r="L247" s="104">
        <f t="shared" ca="1" si="49"/>
        <v>0.33</v>
      </c>
      <c r="M247" s="104">
        <f t="shared" ca="1" si="51"/>
        <v>40.462500000000006</v>
      </c>
      <c r="N247" s="101">
        <f t="shared" ca="1" si="52"/>
        <v>44317</v>
      </c>
      <c r="O247" s="144">
        <v>35.981207191716521</v>
      </c>
      <c r="P247" s="145">
        <v>18.47</v>
      </c>
      <c r="Q247" s="144">
        <v>38.88585650315018</v>
      </c>
      <c r="R247" s="145">
        <v>27.39</v>
      </c>
      <c r="S247" s="144">
        <v>32.418970784117775</v>
      </c>
      <c r="T247" s="145">
        <v>17.650075994873553</v>
      </c>
    </row>
    <row r="248" spans="1:20" x14ac:dyDescent="0.2">
      <c r="A248" s="101">
        <f t="shared" ca="1" si="50"/>
        <v>44348</v>
      </c>
      <c r="B248" s="104">
        <f ca="1">VLOOKUP($A248,[2]CurveFetch!$D$8:$R$1000,2,0)</f>
        <v>5.085</v>
      </c>
      <c r="C248" s="104">
        <f ca="1">VLOOKUP($A248,[2]CurveFetch!$D$8:$R$1000,7,0)</f>
        <v>0.33</v>
      </c>
      <c r="D248" s="104">
        <f ca="1">VLOOKUP($A248,[2]CurveFetch!$D$8:$R$1000,5,0)</f>
        <v>0</v>
      </c>
      <c r="E248" s="104">
        <f ca="1">VLOOKUP($A248,[2]CurveFetch!$D$8:$R$1000,4,0)</f>
        <v>0</v>
      </c>
      <c r="F248" s="104">
        <f ca="1">VLOOKUP($A248,[2]CurveFetch!$D$8:$R$1000,15,0)</f>
        <v>0</v>
      </c>
      <c r="G248" s="104">
        <f ca="1">VLOOKUP($A248,[2]CurveFetch!$D$8:$R$1000,3,0)</f>
        <v>0</v>
      </c>
      <c r="H248" s="104">
        <f ca="1">VLOOKUP($A248,[2]CurveFetch!$D$8:$R$1000,9,0)</f>
        <v>0</v>
      </c>
      <c r="I248" s="104">
        <f ca="1">VLOOKUP($A248,[2]CurveFetch!$D$8:$R$1000,11,0)</f>
        <v>6.3234581793738004E-2</v>
      </c>
      <c r="J248" s="104">
        <f ca="1">VLOOKUP($A248,[2]CurveFetch!$D$8:$R$1000,8,0)</f>
        <v>0</v>
      </c>
      <c r="K248" s="104">
        <f t="shared" ca="1" si="48"/>
        <v>0.33</v>
      </c>
      <c r="L248" s="104">
        <f t="shared" ca="1" si="49"/>
        <v>0.33</v>
      </c>
      <c r="M248" s="104">
        <f t="shared" ca="1" si="51"/>
        <v>40.612499999999997</v>
      </c>
      <c r="N248" s="101">
        <f t="shared" ca="1" si="52"/>
        <v>44348</v>
      </c>
      <c r="O248" s="144">
        <v>33.236200776577135</v>
      </c>
      <c r="P248" s="145">
        <v>19.27</v>
      </c>
      <c r="Q248" s="144">
        <v>31.885856503150205</v>
      </c>
      <c r="R248" s="145">
        <v>24.35</v>
      </c>
      <c r="S248" s="144">
        <v>30.182648181735107</v>
      </c>
      <c r="T248" s="145">
        <v>18.317381624885918</v>
      </c>
    </row>
    <row r="249" spans="1:20" x14ac:dyDescent="0.2">
      <c r="A249" s="101">
        <f t="shared" ca="1" si="50"/>
        <v>44378</v>
      </c>
      <c r="B249" s="104">
        <f ca="1">VLOOKUP($A249,[2]CurveFetch!$D$8:$R$1000,2,0)</f>
        <v>5.0999999999999996</v>
      </c>
      <c r="C249" s="104">
        <f ca="1">VLOOKUP($A249,[2]CurveFetch!$D$8:$R$1000,7,0)</f>
        <v>0.33</v>
      </c>
      <c r="D249" s="104">
        <f ca="1">VLOOKUP($A249,[2]CurveFetch!$D$8:$R$1000,5,0)</f>
        <v>0</v>
      </c>
      <c r="E249" s="104">
        <f ca="1">VLOOKUP($A249,[2]CurveFetch!$D$8:$R$1000,4,0)</f>
        <v>0</v>
      </c>
      <c r="F249" s="104">
        <f ca="1">VLOOKUP($A249,[2]CurveFetch!$D$8:$R$1000,15,0)</f>
        <v>0</v>
      </c>
      <c r="G249" s="104">
        <f ca="1">VLOOKUP($A249,[2]CurveFetch!$D$8:$R$1000,3,0)</f>
        <v>0</v>
      </c>
      <c r="H249" s="104">
        <f ca="1">VLOOKUP($A249,[2]CurveFetch!$D$8:$R$1000,9,0)</f>
        <v>0</v>
      </c>
      <c r="I249" s="104">
        <f ca="1">VLOOKUP($A249,[2]CurveFetch!$D$8:$R$1000,11,0)</f>
        <v>6.3254660279677993E-2</v>
      </c>
      <c r="J249" s="104">
        <f ca="1">VLOOKUP($A249,[2]CurveFetch!$D$8:$R$1000,8,0)</f>
        <v>0</v>
      </c>
      <c r="K249" s="104">
        <f t="shared" ca="1" si="48"/>
        <v>0.33</v>
      </c>
      <c r="L249" s="104">
        <f t="shared" ca="1" si="49"/>
        <v>0.33</v>
      </c>
      <c r="M249" s="104">
        <f t="shared" ca="1" si="51"/>
        <v>40.724999999999994</v>
      </c>
      <c r="N249" s="101">
        <f t="shared" ca="1" si="52"/>
        <v>44378</v>
      </c>
      <c r="O249" s="144">
        <v>29.236200776577164</v>
      </c>
      <c r="P249" s="145">
        <v>20.14</v>
      </c>
      <c r="Q249" s="144">
        <v>30.135856503150201</v>
      </c>
      <c r="R249" s="145">
        <v>22.86</v>
      </c>
      <c r="S249" s="144">
        <v>28.285234933013879</v>
      </c>
      <c r="T249" s="145">
        <v>16.819272896800392</v>
      </c>
    </row>
    <row r="250" spans="1:20" x14ac:dyDescent="0.2">
      <c r="A250" s="101">
        <f t="shared" ca="1" si="50"/>
        <v>44409</v>
      </c>
      <c r="B250" s="104">
        <f ca="1">VLOOKUP($A250,[2]CurveFetch!$D$8:$R$1000,2,0)</f>
        <v>5.1100000000000003</v>
      </c>
      <c r="C250" s="104">
        <f ca="1">VLOOKUP($A250,[2]CurveFetch!$D$8:$R$1000,7,0)</f>
        <v>0.33</v>
      </c>
      <c r="D250" s="104">
        <f ca="1">VLOOKUP($A250,[2]CurveFetch!$D$8:$R$1000,5,0)</f>
        <v>0</v>
      </c>
      <c r="E250" s="104">
        <f ca="1">VLOOKUP($A250,[2]CurveFetch!$D$8:$R$1000,4,0)</f>
        <v>0</v>
      </c>
      <c r="F250" s="104">
        <f ca="1">VLOOKUP($A250,[2]CurveFetch!$D$8:$R$1000,15,0)</f>
        <v>0</v>
      </c>
      <c r="G250" s="104">
        <f ca="1">VLOOKUP($A250,[2]CurveFetch!$D$8:$R$1000,3,0)</f>
        <v>0</v>
      </c>
      <c r="H250" s="104">
        <f ca="1">VLOOKUP($A250,[2]CurveFetch!$D$8:$R$1000,9,0)</f>
        <v>0</v>
      </c>
      <c r="I250" s="104">
        <f ca="1">VLOOKUP($A250,[2]CurveFetch!$D$8:$R$1000,11,0)</f>
        <v>6.3275408048623E-2</v>
      </c>
      <c r="J250" s="104">
        <f ca="1">VLOOKUP($A250,[2]CurveFetch!$D$8:$R$1000,8,0)</f>
        <v>0</v>
      </c>
      <c r="K250" s="104">
        <f t="shared" ca="1" si="48"/>
        <v>0.33</v>
      </c>
      <c r="L250" s="104">
        <f t="shared" ca="1" si="49"/>
        <v>0.33</v>
      </c>
      <c r="M250" s="104">
        <f t="shared" ca="1" si="51"/>
        <v>40.800000000000004</v>
      </c>
      <c r="N250" s="101">
        <f t="shared" ca="1" si="52"/>
        <v>44409</v>
      </c>
      <c r="O250" s="144">
        <v>24.929761668101154</v>
      </c>
      <c r="P250" s="145">
        <v>15.39</v>
      </c>
      <c r="Q250" s="144">
        <v>26.688097697362394</v>
      </c>
      <c r="R250" s="145">
        <v>19.29</v>
      </c>
      <c r="S250" s="144">
        <v>19.100242380890073</v>
      </c>
      <c r="T250" s="145">
        <v>7.7886496015402216</v>
      </c>
    </row>
    <row r="251" spans="1:20" x14ac:dyDescent="0.2">
      <c r="A251" s="101">
        <f t="shared" ca="1" si="50"/>
        <v>44440</v>
      </c>
      <c r="B251" s="104">
        <f ca="1">VLOOKUP($A251,[2]CurveFetch!$D$8:$R$1000,2,0)</f>
        <v>5.1269999999999998</v>
      </c>
      <c r="C251" s="104">
        <f ca="1">VLOOKUP($A251,[2]CurveFetch!$D$8:$R$1000,7,0)</f>
        <v>0.33</v>
      </c>
      <c r="D251" s="104">
        <f ca="1">VLOOKUP($A251,[2]CurveFetch!$D$8:$R$1000,5,0)</f>
        <v>0</v>
      </c>
      <c r="E251" s="104">
        <f ca="1">VLOOKUP($A251,[2]CurveFetch!$D$8:$R$1000,4,0)</f>
        <v>0</v>
      </c>
      <c r="F251" s="104">
        <f ca="1">VLOOKUP($A251,[2]CurveFetch!$D$8:$R$1000,15,0)</f>
        <v>0</v>
      </c>
      <c r="G251" s="104">
        <f ca="1">VLOOKUP($A251,[2]CurveFetch!$D$8:$R$1000,3,0)</f>
        <v>0</v>
      </c>
      <c r="H251" s="104">
        <f ca="1">VLOOKUP($A251,[2]CurveFetch!$D$8:$R$1000,9,0)</f>
        <v>0</v>
      </c>
      <c r="I251" s="104">
        <f ca="1">VLOOKUP($A251,[2]CurveFetch!$D$8:$R$1000,11,0)</f>
        <v>6.3296155817711003E-2</v>
      </c>
      <c r="J251" s="104">
        <f ca="1">VLOOKUP($A251,[2]CurveFetch!$D$8:$R$1000,8,0)</f>
        <v>0</v>
      </c>
      <c r="K251" s="104">
        <f t="shared" ca="1" si="48"/>
        <v>0.33</v>
      </c>
      <c r="L251" s="104">
        <f t="shared" ca="1" si="49"/>
        <v>0.33</v>
      </c>
      <c r="M251" s="104">
        <f t="shared" ca="1" si="51"/>
        <v>40.927500000000002</v>
      </c>
      <c r="N251" s="101">
        <f t="shared" ca="1" si="52"/>
        <v>44440</v>
      </c>
      <c r="O251" s="144">
        <v>25.429761668101154</v>
      </c>
      <c r="P251" s="145">
        <v>15.33</v>
      </c>
      <c r="Q251" s="144">
        <v>28.188097697362394</v>
      </c>
      <c r="R251" s="145">
        <v>14.42</v>
      </c>
      <c r="S251" s="144">
        <v>20.350242380890073</v>
      </c>
      <c r="T251" s="145">
        <v>7.5312571284219416</v>
      </c>
    </row>
    <row r="252" spans="1:20" x14ac:dyDescent="0.2">
      <c r="A252" s="101">
        <f t="shared" ca="1" si="50"/>
        <v>44470</v>
      </c>
      <c r="B252" s="104">
        <f ca="1">VLOOKUP($A252,[2]CurveFetch!$D$8:$R$1000,2,0)</f>
        <v>5.1369999999999996</v>
      </c>
      <c r="C252" s="104">
        <f ca="1">VLOOKUP($A252,[2]CurveFetch!$D$8:$R$1000,7,0)</f>
        <v>0.33</v>
      </c>
      <c r="D252" s="104">
        <f ca="1">VLOOKUP($A252,[2]CurveFetch!$D$8:$R$1000,5,0)</f>
        <v>0</v>
      </c>
      <c r="E252" s="104">
        <f ca="1">VLOOKUP($A252,[2]CurveFetch!$D$8:$R$1000,4,0)</f>
        <v>0</v>
      </c>
      <c r="F252" s="104">
        <f ca="1">VLOOKUP($A252,[2]CurveFetch!$D$8:$R$1000,15,0)</f>
        <v>0</v>
      </c>
      <c r="G252" s="104">
        <f ca="1">VLOOKUP($A252,[2]CurveFetch!$D$8:$R$1000,3,0)</f>
        <v>0</v>
      </c>
      <c r="H252" s="104">
        <f ca="1">VLOOKUP($A252,[2]CurveFetch!$D$8:$R$1000,9,0)</f>
        <v>0</v>
      </c>
      <c r="I252" s="104">
        <f ca="1">VLOOKUP($A252,[2]CurveFetch!$D$8:$R$1000,11,0)</f>
        <v>6.3316234304060998E-2</v>
      </c>
      <c r="J252" s="104">
        <f ca="1">VLOOKUP($A252,[2]CurveFetch!$D$8:$R$1000,8,0)</f>
        <v>0</v>
      </c>
      <c r="K252" s="104">
        <f t="shared" ca="1" si="48"/>
        <v>0.33</v>
      </c>
      <c r="L252" s="104">
        <f t="shared" ca="1" si="49"/>
        <v>0.33</v>
      </c>
      <c r="M252" s="104">
        <f t="shared" ca="1" si="51"/>
        <v>41.002499999999998</v>
      </c>
      <c r="N252" s="101">
        <f t="shared" ca="1" si="52"/>
        <v>44470</v>
      </c>
      <c r="O252" s="144">
        <v>56.429761668101122</v>
      </c>
      <c r="P252" s="145">
        <v>15.5</v>
      </c>
      <c r="Q252" s="144">
        <v>36.188097697362359</v>
      </c>
      <c r="R252" s="145">
        <v>17.63</v>
      </c>
      <c r="S252" s="144">
        <v>58.850242380890073</v>
      </c>
      <c r="T252" s="145">
        <v>0.11781626820689084</v>
      </c>
    </row>
    <row r="253" spans="1:20" x14ac:dyDescent="0.2">
      <c r="A253" s="101">
        <f t="shared" ca="1" si="50"/>
        <v>44501</v>
      </c>
      <c r="B253" s="104">
        <f ca="1">VLOOKUP($A253,[2]CurveFetch!$D$8:$R$1000,2,0)</f>
        <v>5.282</v>
      </c>
      <c r="C253" s="104">
        <f ca="1">VLOOKUP($A253,[2]CurveFetch!$D$8:$R$1000,7,0)</f>
        <v>0</v>
      </c>
      <c r="D253" s="104">
        <f ca="1">VLOOKUP($A253,[2]CurveFetch!$D$8:$R$1000,5,0)</f>
        <v>0</v>
      </c>
      <c r="E253" s="104">
        <f ca="1">VLOOKUP($A253,[2]CurveFetch!$D$8:$R$1000,4,0)</f>
        <v>0</v>
      </c>
      <c r="F253" s="104">
        <f ca="1">VLOOKUP($A253,[2]CurveFetch!$D$8:$R$1000,15,0)</f>
        <v>0</v>
      </c>
      <c r="G253" s="104">
        <f ca="1">VLOOKUP($A253,[2]CurveFetch!$D$8:$R$1000,3,0)</f>
        <v>0</v>
      </c>
      <c r="H253" s="104">
        <f ca="1">VLOOKUP($A253,[2]CurveFetch!$D$8:$R$1000,9,0)</f>
        <v>0</v>
      </c>
      <c r="I253" s="104">
        <f ca="1">VLOOKUP($A253,[2]CurveFetch!$D$8:$R$1000,11,0)</f>
        <v>6.3336982073429998E-2</v>
      </c>
      <c r="J253" s="104">
        <f ca="1">VLOOKUP($A253,[2]CurveFetch!$D$8:$R$1000,8,0)</f>
        <v>0</v>
      </c>
      <c r="K253" s="104">
        <f t="shared" ca="1" si="48"/>
        <v>0</v>
      </c>
      <c r="L253" s="104">
        <f t="shared" ca="1" si="49"/>
        <v>0</v>
      </c>
      <c r="M253" s="104">
        <f t="shared" ca="1" si="51"/>
        <v>39.615000000000002</v>
      </c>
      <c r="N253" s="101">
        <f t="shared" ca="1" si="52"/>
        <v>44501</v>
      </c>
      <c r="O253" s="144">
        <v>42.988880496377455</v>
      </c>
      <c r="P253" s="145">
        <v>16.04</v>
      </c>
      <c r="Q253" s="144">
        <v>47.07237843085808</v>
      </c>
      <c r="R253" s="145">
        <v>18.86</v>
      </c>
      <c r="S253" s="144">
        <v>44.228890159944093</v>
      </c>
      <c r="T253" s="145">
        <v>22.338181699838977</v>
      </c>
    </row>
    <row r="254" spans="1:20" x14ac:dyDescent="0.2">
      <c r="A254" s="101">
        <f t="shared" ca="1" si="50"/>
        <v>44531</v>
      </c>
      <c r="B254" s="104">
        <f ca="1">VLOOKUP($A254,[2]CurveFetch!$D$8:$R$1000,2,0)</f>
        <v>5.4169999999999998</v>
      </c>
      <c r="C254" s="104">
        <f ca="1">VLOOKUP($A254,[2]CurveFetch!$D$8:$R$1000,7,0)</f>
        <v>0</v>
      </c>
      <c r="D254" s="104">
        <f ca="1">VLOOKUP($A254,[2]CurveFetch!$D$8:$R$1000,5,0)</f>
        <v>0</v>
      </c>
      <c r="E254" s="104">
        <f ca="1">VLOOKUP($A254,[2]CurveFetch!$D$8:$R$1000,4,0)</f>
        <v>0</v>
      </c>
      <c r="F254" s="104">
        <f ca="1">VLOOKUP($A254,[2]CurveFetch!$D$8:$R$1000,15,0)</f>
        <v>0</v>
      </c>
      <c r="G254" s="104">
        <f ca="1">VLOOKUP($A254,[2]CurveFetch!$D$8:$R$1000,3,0)</f>
        <v>0</v>
      </c>
      <c r="H254" s="104">
        <f ca="1">VLOOKUP($A254,[2]CurveFetch!$D$8:$R$1000,9,0)</f>
        <v>0</v>
      </c>
      <c r="I254" s="104">
        <f ca="1">VLOOKUP($A254,[2]CurveFetch!$D$8:$R$1000,11,0)</f>
        <v>6.3357060560051998E-2</v>
      </c>
      <c r="J254" s="104">
        <f ca="1">VLOOKUP($A254,[2]CurveFetch!$D$8:$R$1000,8,0)</f>
        <v>0</v>
      </c>
      <c r="K254" s="104">
        <f t="shared" ca="1" si="48"/>
        <v>0</v>
      </c>
      <c r="L254" s="104">
        <f t="shared" ca="1" si="49"/>
        <v>0</v>
      </c>
      <c r="M254" s="104">
        <f t="shared" ca="1" si="51"/>
        <v>40.627499999999998</v>
      </c>
      <c r="N254" s="101">
        <f t="shared" ca="1" si="52"/>
        <v>44531</v>
      </c>
      <c r="O254" s="144">
        <v>54.988880496377462</v>
      </c>
      <c r="P254" s="145">
        <v>19.420000000000002</v>
      </c>
      <c r="Q254" s="144">
        <v>60.072378430858073</v>
      </c>
      <c r="R254" s="145">
        <v>24.81</v>
      </c>
      <c r="S254" s="144">
        <v>59.2288901599441</v>
      </c>
      <c r="T254" s="145">
        <v>26.951084925645425</v>
      </c>
    </row>
    <row r="255" spans="1:20" x14ac:dyDescent="0.2">
      <c r="A255" s="101">
        <f t="shared" ca="1" si="50"/>
        <v>44562</v>
      </c>
      <c r="B255" s="104">
        <f ca="1">VLOOKUP($A255,[2]CurveFetch!$D$8:$R$1000,2,0)</f>
        <v>5.68</v>
      </c>
      <c r="C255" s="104">
        <f ca="1">VLOOKUP($A255,[2]CurveFetch!$D$8:$R$1000,7,0)</f>
        <v>0</v>
      </c>
      <c r="D255" s="104">
        <f ca="1">VLOOKUP($A255,[2]CurveFetch!$D$8:$R$1000,5,0)</f>
        <v>0</v>
      </c>
      <c r="E255" s="104">
        <f ca="1">VLOOKUP($A255,[2]CurveFetch!$D$8:$R$1000,4,0)</f>
        <v>0</v>
      </c>
      <c r="F255" s="104">
        <f ca="1">VLOOKUP($A255,[2]CurveFetch!$D$8:$R$1000,15,0)</f>
        <v>0</v>
      </c>
      <c r="G255" s="104">
        <f ca="1">VLOOKUP($A255,[2]CurveFetch!$D$8:$R$1000,3,0)</f>
        <v>0</v>
      </c>
      <c r="H255" s="104">
        <f ca="1">VLOOKUP($A255,[2]CurveFetch!$D$8:$R$1000,9,0)</f>
        <v>0</v>
      </c>
      <c r="I255" s="104">
        <f ca="1">VLOOKUP($A255,[2]CurveFetch!$D$8:$R$1000,11,0)</f>
        <v>6.3377808329701996E-2</v>
      </c>
      <c r="J255" s="104">
        <f ca="1">VLOOKUP($A255,[2]CurveFetch!$D$8:$R$1000,8,0)</f>
        <v>0</v>
      </c>
      <c r="K255" s="104">
        <f t="shared" ca="1" si="48"/>
        <v>0</v>
      </c>
      <c r="L255" s="104">
        <f t="shared" ca="1" si="49"/>
        <v>0</v>
      </c>
      <c r="M255" s="104">
        <f t="shared" ca="1" si="51"/>
        <v>42.599999999999994</v>
      </c>
      <c r="N255" s="101">
        <f t="shared" ca="1" si="52"/>
        <v>44562</v>
      </c>
      <c r="O255" s="144">
        <v>36.988880496377455</v>
      </c>
      <c r="P255" s="145">
        <v>17.27</v>
      </c>
      <c r="Q255" s="144">
        <v>48.07237843085808</v>
      </c>
      <c r="R255" s="145">
        <v>21.47</v>
      </c>
      <c r="S255" s="144">
        <v>39.228890159944093</v>
      </c>
      <c r="T255" s="145">
        <v>23.086568796613172</v>
      </c>
    </row>
    <row r="256" spans="1:20" x14ac:dyDescent="0.2">
      <c r="A256" s="101">
        <f t="shared" ca="1" si="50"/>
        <v>44593</v>
      </c>
      <c r="B256" s="104">
        <f ca="1">VLOOKUP($A256,[2]CurveFetch!$D$8:$R$1000,2,0)</f>
        <v>5.5650000000000004</v>
      </c>
      <c r="C256" s="104">
        <f ca="1">VLOOKUP($A256,[2]CurveFetch!$D$8:$R$1000,7,0)</f>
        <v>0</v>
      </c>
      <c r="D256" s="104">
        <f ca="1">VLOOKUP($A256,[2]CurveFetch!$D$8:$R$1000,5,0)</f>
        <v>0</v>
      </c>
      <c r="E256" s="104">
        <f ca="1">VLOOKUP($A256,[2]CurveFetch!$D$8:$R$1000,4,0)</f>
        <v>0</v>
      </c>
      <c r="F256" s="104">
        <f ca="1">VLOOKUP($A256,[2]CurveFetch!$D$8:$R$1000,15,0)</f>
        <v>0</v>
      </c>
      <c r="G256" s="104">
        <f ca="1">VLOOKUP($A256,[2]CurveFetch!$D$8:$R$1000,3,0)</f>
        <v>0</v>
      </c>
      <c r="H256" s="104">
        <f ca="1">VLOOKUP($A256,[2]CurveFetch!$D$8:$R$1000,9,0)</f>
        <v>0</v>
      </c>
      <c r="I256" s="104">
        <f ca="1">VLOOKUP($A256,[2]CurveFetch!$D$8:$R$1000,11,0)</f>
        <v>6.3398556099495004E-2</v>
      </c>
      <c r="J256" s="104">
        <f ca="1">VLOOKUP($A256,[2]CurveFetch!$D$8:$R$1000,8,0)</f>
        <v>0</v>
      </c>
      <c r="K256" s="104">
        <f t="shared" ca="1" si="48"/>
        <v>0</v>
      </c>
      <c r="L256" s="104">
        <f t="shared" ca="1" si="49"/>
        <v>0</v>
      </c>
      <c r="M256" s="104">
        <f t="shared" ca="1" si="51"/>
        <v>41.737500000000004</v>
      </c>
      <c r="N256" s="101">
        <f t="shared" ca="1" si="52"/>
        <v>44593</v>
      </c>
      <c r="O256" s="144">
        <v>42.571837477478752</v>
      </c>
      <c r="P256" s="145">
        <v>24.56</v>
      </c>
      <c r="Q256" s="144">
        <v>40.480716235315974</v>
      </c>
      <c r="R256" s="145">
        <v>25.27</v>
      </c>
      <c r="S256" s="144">
        <v>50.454417326562591</v>
      </c>
      <c r="T256" s="145">
        <v>31.944936754750657</v>
      </c>
    </row>
    <row r="257" spans="1:20" x14ac:dyDescent="0.2">
      <c r="A257" s="101">
        <f t="shared" ca="1" si="50"/>
        <v>44621</v>
      </c>
      <c r="B257" s="104">
        <f ca="1">VLOOKUP($A257,[2]CurveFetch!$D$8:$R$1000,2,0)</f>
        <v>5.4249999999999998</v>
      </c>
      <c r="C257" s="104">
        <f ca="1">VLOOKUP($A257,[2]CurveFetch!$D$8:$R$1000,7,0)</f>
        <v>0</v>
      </c>
      <c r="D257" s="104">
        <f ca="1">VLOOKUP($A257,[2]CurveFetch!$D$8:$R$1000,5,0)</f>
        <v>0</v>
      </c>
      <c r="E257" s="104">
        <f ca="1">VLOOKUP($A257,[2]CurveFetch!$D$8:$R$1000,4,0)</f>
        <v>0</v>
      </c>
      <c r="F257" s="104">
        <f ca="1">VLOOKUP($A257,[2]CurveFetch!$D$8:$R$1000,15,0)</f>
        <v>0</v>
      </c>
      <c r="G257" s="104">
        <f ca="1">VLOOKUP($A257,[2]CurveFetch!$D$8:$R$1000,3,0)</f>
        <v>0</v>
      </c>
      <c r="H257" s="104">
        <f ca="1">VLOOKUP($A257,[2]CurveFetch!$D$8:$R$1000,9,0)</f>
        <v>0</v>
      </c>
      <c r="I257" s="104">
        <f ca="1">VLOOKUP($A257,[2]CurveFetch!$D$8:$R$1000,11,0)</f>
        <v>6.3417296020721006E-2</v>
      </c>
      <c r="J257" s="104">
        <f ca="1">VLOOKUP($A257,[2]CurveFetch!$D$8:$R$1000,8,0)</f>
        <v>0</v>
      </c>
      <c r="K257" s="104">
        <f t="shared" ca="1" si="48"/>
        <v>0</v>
      </c>
      <c r="L257" s="104">
        <f t="shared" ca="1" si="49"/>
        <v>0</v>
      </c>
      <c r="M257" s="104">
        <f t="shared" ca="1" si="51"/>
        <v>40.6875</v>
      </c>
      <c r="N257" s="101">
        <f t="shared" ca="1" si="52"/>
        <v>44621</v>
      </c>
      <c r="O257" s="144">
        <v>27.571837477478788</v>
      </c>
      <c r="P257" s="145">
        <v>20</v>
      </c>
      <c r="Q257" s="144">
        <v>39.480716235315974</v>
      </c>
      <c r="R257" s="145">
        <v>20.3</v>
      </c>
      <c r="S257" s="144">
        <v>24.454417326562595</v>
      </c>
      <c r="T257" s="145">
        <v>37.49466793754636</v>
      </c>
    </row>
    <row r="258" spans="1:20" x14ac:dyDescent="0.2">
      <c r="A258" s="101">
        <f t="shared" ca="1" si="50"/>
        <v>44652</v>
      </c>
      <c r="B258" s="104">
        <f ca="1">VLOOKUP($A258,[2]CurveFetch!$D$8:$R$1000,2,0)</f>
        <v>5.24</v>
      </c>
      <c r="C258" s="104">
        <f ca="1">VLOOKUP($A258,[2]CurveFetch!$D$8:$R$1000,7,0)</f>
        <v>0</v>
      </c>
      <c r="D258" s="104">
        <f ca="1">VLOOKUP($A258,[2]CurveFetch!$D$8:$R$1000,5,0)</f>
        <v>0</v>
      </c>
      <c r="E258" s="104">
        <f ca="1">VLOOKUP($A258,[2]CurveFetch!$D$8:$R$1000,4,0)</f>
        <v>0</v>
      </c>
      <c r="F258" s="104">
        <f ca="1">VLOOKUP($A258,[2]CurveFetch!$D$8:$R$1000,15,0)</f>
        <v>0</v>
      </c>
      <c r="G258" s="104">
        <f ca="1">VLOOKUP($A258,[2]CurveFetch!$D$8:$R$1000,3,0)</f>
        <v>0</v>
      </c>
      <c r="H258" s="104">
        <f ca="1">VLOOKUP($A258,[2]CurveFetch!$D$8:$R$1000,9,0)</f>
        <v>0</v>
      </c>
      <c r="I258" s="104">
        <f ca="1">VLOOKUP($A258,[2]CurveFetch!$D$8:$R$1000,11,0)</f>
        <v>6.3438043790785006E-2</v>
      </c>
      <c r="J258" s="104">
        <f ca="1">VLOOKUP($A258,[2]CurveFetch!$D$8:$R$1000,8,0)</f>
        <v>0</v>
      </c>
      <c r="K258" s="104">
        <f t="shared" ca="1" si="48"/>
        <v>0</v>
      </c>
      <c r="L258" s="104">
        <f t="shared" ca="1" si="49"/>
        <v>0</v>
      </c>
      <c r="M258" s="104">
        <f t="shared" ca="1" si="51"/>
        <v>39.300000000000004</v>
      </c>
      <c r="N258" s="101">
        <f t="shared" ca="1" si="52"/>
        <v>44652</v>
      </c>
      <c r="O258" s="144">
        <v>26.071837477478788</v>
      </c>
      <c r="P258" s="145">
        <v>20.71</v>
      </c>
      <c r="Q258" s="144">
        <v>36.980716235315974</v>
      </c>
      <c r="R258" s="145">
        <v>18.55</v>
      </c>
      <c r="S258" s="144">
        <v>20.204417326562595</v>
      </c>
      <c r="T258" s="145">
        <v>39.09816256120228</v>
      </c>
    </row>
    <row r="259" spans="1:20" x14ac:dyDescent="0.2">
      <c r="A259" s="101">
        <f t="shared" ca="1" si="50"/>
        <v>44682</v>
      </c>
      <c r="B259" s="104">
        <f ca="1">VLOOKUP($A259,[2]CurveFetch!$D$8:$R$1000,2,0)</f>
        <v>5.1950000000000003</v>
      </c>
      <c r="C259" s="104">
        <f ca="1">VLOOKUP($A259,[2]CurveFetch!$D$8:$R$1000,7,0)</f>
        <v>0</v>
      </c>
      <c r="D259" s="104">
        <f ca="1">VLOOKUP($A259,[2]CurveFetch!$D$8:$R$1000,5,0)</f>
        <v>0</v>
      </c>
      <c r="E259" s="104">
        <f ca="1">VLOOKUP($A259,[2]CurveFetch!$D$8:$R$1000,4,0)</f>
        <v>0</v>
      </c>
      <c r="F259" s="104">
        <f ca="1">VLOOKUP($A259,[2]CurveFetch!$D$8:$R$1000,15,0)</f>
        <v>0</v>
      </c>
      <c r="G259" s="104">
        <f ca="1">VLOOKUP($A259,[2]CurveFetch!$D$8:$R$1000,3,0)</f>
        <v>0</v>
      </c>
      <c r="H259" s="104">
        <f ca="1">VLOOKUP($A259,[2]CurveFetch!$D$8:$R$1000,9,0)</f>
        <v>0</v>
      </c>
      <c r="I259" s="104">
        <f ca="1">VLOOKUP($A259,[2]CurveFetch!$D$8:$R$1000,11,0)</f>
        <v>6.3458122278079995E-2</v>
      </c>
      <c r="J259" s="104">
        <f ca="1">VLOOKUP($A259,[2]CurveFetch!$D$8:$R$1000,8,0)</f>
        <v>0</v>
      </c>
      <c r="K259" s="104">
        <f t="shared" ca="1" si="48"/>
        <v>0</v>
      </c>
      <c r="L259" s="104">
        <f t="shared" ca="1" si="49"/>
        <v>0</v>
      </c>
      <c r="M259" s="104">
        <f t="shared" ca="1" si="51"/>
        <v>38.962500000000006</v>
      </c>
      <c r="N259" s="101">
        <f t="shared" ca="1" si="52"/>
        <v>44682</v>
      </c>
      <c r="O259" s="144">
        <v>36.031207191716518</v>
      </c>
      <c r="P259" s="145">
        <v>18.47</v>
      </c>
      <c r="Q259" s="144">
        <v>38.935856503150177</v>
      </c>
      <c r="R259" s="145">
        <v>27.39</v>
      </c>
      <c r="S259" s="144">
        <v>32.442681487061918</v>
      </c>
      <c r="T259" s="145">
        <v>17.103279306255693</v>
      </c>
    </row>
    <row r="260" spans="1:20" x14ac:dyDescent="0.2">
      <c r="A260" s="101">
        <f t="shared" ca="1" si="50"/>
        <v>44713</v>
      </c>
      <c r="B260" s="104">
        <f ca="1">VLOOKUP($A260,[2]CurveFetch!$D$8:$R$1000,2,0)</f>
        <v>5.2149999999999999</v>
      </c>
      <c r="C260" s="104">
        <f ca="1">VLOOKUP($A260,[2]CurveFetch!$D$8:$R$1000,7,0)</f>
        <v>0</v>
      </c>
      <c r="D260" s="104">
        <f ca="1">VLOOKUP($A260,[2]CurveFetch!$D$8:$R$1000,5,0)</f>
        <v>0</v>
      </c>
      <c r="E260" s="104">
        <f ca="1">VLOOKUP($A260,[2]CurveFetch!$D$8:$R$1000,4,0)</f>
        <v>0</v>
      </c>
      <c r="F260" s="104">
        <f ca="1">VLOOKUP($A260,[2]CurveFetch!$D$8:$R$1000,15,0)</f>
        <v>0</v>
      </c>
      <c r="G260" s="104">
        <f ca="1">VLOOKUP($A260,[2]CurveFetch!$D$8:$R$1000,3,0)</f>
        <v>0</v>
      </c>
      <c r="H260" s="104">
        <f ca="1">VLOOKUP($A260,[2]CurveFetch!$D$8:$R$1000,9,0)</f>
        <v>0</v>
      </c>
      <c r="I260" s="104">
        <f ca="1">VLOOKUP($A260,[2]CurveFetch!$D$8:$R$1000,11,0)</f>
        <v>6.3478870048426006E-2</v>
      </c>
      <c r="J260" s="104">
        <f ca="1">VLOOKUP($A260,[2]CurveFetch!$D$8:$R$1000,8,0)</f>
        <v>0</v>
      </c>
      <c r="K260" s="104">
        <f t="shared" ref="K260:K270" ca="1" si="53">C260-J260</f>
        <v>0</v>
      </c>
      <c r="L260" s="104">
        <f t="shared" ref="L260:L270" ca="1" si="54">C260-F260</f>
        <v>0</v>
      </c>
      <c r="M260" s="104">
        <f t="shared" ca="1" si="51"/>
        <v>39.112499999999997</v>
      </c>
      <c r="N260" s="101">
        <f t="shared" ca="1" si="52"/>
        <v>44713</v>
      </c>
      <c r="O260" s="144">
        <v>33.286200776577132</v>
      </c>
      <c r="P260" s="145">
        <v>19.27</v>
      </c>
      <c r="Q260" s="144">
        <v>31.935856503150205</v>
      </c>
      <c r="R260" s="145">
        <v>24.35</v>
      </c>
      <c r="S260" s="144">
        <v>30.206358884679247</v>
      </c>
      <c r="T260" s="145">
        <v>17.770584936268058</v>
      </c>
    </row>
    <row r="261" spans="1:20" x14ac:dyDescent="0.2">
      <c r="A261" s="101">
        <f t="shared" ref="A261:A270" ca="1" si="55">DATE(YEAR(A260),MONTH(A260)+1,1)</f>
        <v>44743</v>
      </c>
      <c r="B261" s="104">
        <f ca="1">VLOOKUP($A261,[2]CurveFetch!$D$8:$R$1000,2,0)</f>
        <v>5.23</v>
      </c>
      <c r="C261" s="104">
        <f ca="1">VLOOKUP($A261,[2]CurveFetch!$D$8:$R$1000,7,0)</f>
        <v>0</v>
      </c>
      <c r="D261" s="104">
        <f ca="1">VLOOKUP($A261,[2]CurveFetch!$D$8:$R$1000,5,0)</f>
        <v>0</v>
      </c>
      <c r="E261" s="104">
        <f ca="1">VLOOKUP($A261,[2]CurveFetch!$D$8:$R$1000,4,0)</f>
        <v>0</v>
      </c>
      <c r="F261" s="104">
        <f ca="1">VLOOKUP($A261,[2]CurveFetch!$D$8:$R$1000,15,0)</f>
        <v>0</v>
      </c>
      <c r="G261" s="104">
        <f ca="1">VLOOKUP($A261,[2]CurveFetch!$D$8:$R$1000,3,0)</f>
        <v>0</v>
      </c>
      <c r="H261" s="104">
        <f ca="1">VLOOKUP($A261,[2]CurveFetch!$D$8:$R$1000,9,0)</f>
        <v>0</v>
      </c>
      <c r="I261" s="104">
        <f ca="1">VLOOKUP($A261,[2]CurveFetch!$D$8:$R$1000,11,0)</f>
        <v>6.3498948535999994E-2</v>
      </c>
      <c r="J261" s="104">
        <f ca="1">VLOOKUP($A261,[2]CurveFetch!$D$8:$R$1000,8,0)</f>
        <v>0</v>
      </c>
      <c r="K261" s="104">
        <f t="shared" ca="1" si="53"/>
        <v>0</v>
      </c>
      <c r="L261" s="104">
        <f t="shared" ca="1" si="54"/>
        <v>0</v>
      </c>
      <c r="M261" s="104">
        <f t="shared" ref="M261:M270" ca="1" si="56">($B261+$C261)*$M$1</f>
        <v>39.225000000000001</v>
      </c>
      <c r="N261" s="101">
        <f t="shared" ref="N261:N270" ca="1" si="57">DATE(YEAR(N260),MONTH(N260)+1,1)</f>
        <v>44743</v>
      </c>
      <c r="O261" s="144">
        <v>29.286200776577164</v>
      </c>
      <c r="P261" s="145">
        <v>20.14</v>
      </c>
      <c r="Q261" s="144">
        <v>30.185856503150202</v>
      </c>
      <c r="R261" s="145">
        <v>22.86</v>
      </c>
      <c r="S261" s="144">
        <v>28.308945635958018</v>
      </c>
      <c r="T261" s="145">
        <v>16.272476208182532</v>
      </c>
    </row>
    <row r="262" spans="1:20" x14ac:dyDescent="0.2">
      <c r="A262" s="101">
        <f t="shared" ca="1" si="55"/>
        <v>44774</v>
      </c>
      <c r="B262" s="104">
        <f ca="1">VLOOKUP($A262,[2]CurveFetch!$D$8:$R$1000,2,0)</f>
        <v>5.24</v>
      </c>
      <c r="C262" s="104">
        <f ca="1">VLOOKUP($A262,[2]CurveFetch!$D$8:$R$1000,7,0)</f>
        <v>0</v>
      </c>
      <c r="D262" s="104">
        <f ca="1">VLOOKUP($A262,[2]CurveFetch!$D$8:$R$1000,5,0)</f>
        <v>0</v>
      </c>
      <c r="E262" s="104">
        <f ca="1">VLOOKUP($A262,[2]CurveFetch!$D$8:$R$1000,4,0)</f>
        <v>0</v>
      </c>
      <c r="F262" s="104">
        <f ca="1">VLOOKUP($A262,[2]CurveFetch!$D$8:$R$1000,15,0)</f>
        <v>0</v>
      </c>
      <c r="G262" s="104">
        <f ca="1">VLOOKUP($A262,[2]CurveFetch!$D$8:$R$1000,3,0)</f>
        <v>0</v>
      </c>
      <c r="H262" s="104">
        <f ca="1">VLOOKUP($A262,[2]CurveFetch!$D$8:$R$1000,9,0)</f>
        <v>0</v>
      </c>
      <c r="I262" s="104">
        <f ca="1">VLOOKUP($A262,[2]CurveFetch!$D$8:$R$1000,11,0)</f>
        <v>6.3519696306619994E-2</v>
      </c>
      <c r="J262" s="104">
        <f ca="1">VLOOKUP($A262,[2]CurveFetch!$D$8:$R$1000,8,0)</f>
        <v>0</v>
      </c>
      <c r="K262" s="104">
        <f t="shared" ca="1" si="53"/>
        <v>0</v>
      </c>
      <c r="L262" s="104">
        <f t="shared" ca="1" si="54"/>
        <v>0</v>
      </c>
      <c r="M262" s="104">
        <f t="shared" ca="1" si="56"/>
        <v>39.300000000000004</v>
      </c>
      <c r="N262" s="101">
        <f t="shared" ca="1" si="57"/>
        <v>44774</v>
      </c>
      <c r="O262" s="144">
        <v>24.979761668101155</v>
      </c>
      <c r="P262" s="145">
        <v>15.39</v>
      </c>
      <c r="Q262" s="144">
        <v>26.738097697362395</v>
      </c>
      <c r="R262" s="145">
        <v>19.29</v>
      </c>
      <c r="S262" s="144">
        <v>19.139578587568764</v>
      </c>
      <c r="T262" s="145">
        <v>7.0641348650006943</v>
      </c>
    </row>
    <row r="263" spans="1:20" x14ac:dyDescent="0.2">
      <c r="A263" s="101">
        <f t="shared" ca="1" si="55"/>
        <v>44805</v>
      </c>
      <c r="B263" s="104">
        <f ca="1">VLOOKUP($A263,[2]CurveFetch!$D$8:$R$1000,2,0)</f>
        <v>5.2569999999999997</v>
      </c>
      <c r="C263" s="104">
        <f ca="1">VLOOKUP($A263,[2]CurveFetch!$D$8:$R$1000,7,0)</f>
        <v>0</v>
      </c>
      <c r="D263" s="104">
        <f ca="1">VLOOKUP($A263,[2]CurveFetch!$D$8:$R$1000,5,0)</f>
        <v>0</v>
      </c>
      <c r="E263" s="104">
        <f ca="1">VLOOKUP($A263,[2]CurveFetch!$D$8:$R$1000,4,0)</f>
        <v>0</v>
      </c>
      <c r="F263" s="104">
        <f ca="1">VLOOKUP($A263,[2]CurveFetch!$D$8:$R$1000,15,0)</f>
        <v>0</v>
      </c>
      <c r="G263" s="104">
        <f ca="1">VLOOKUP($A263,[2]CurveFetch!$D$8:$R$1000,3,0)</f>
        <v>0</v>
      </c>
      <c r="H263" s="104">
        <f ca="1">VLOOKUP($A263,[2]CurveFetch!$D$8:$R$1000,9,0)</f>
        <v>0</v>
      </c>
      <c r="I263" s="104">
        <f ca="1">VLOOKUP($A263,[2]CurveFetch!$D$8:$R$1000,11,0)</f>
        <v>6.3540444077388999E-2</v>
      </c>
      <c r="J263" s="104">
        <f ca="1">VLOOKUP($A263,[2]CurveFetch!$D$8:$R$1000,8,0)</f>
        <v>0</v>
      </c>
      <c r="K263" s="104">
        <f t="shared" ca="1" si="53"/>
        <v>0</v>
      </c>
      <c r="L263" s="104">
        <f t="shared" ca="1" si="54"/>
        <v>0</v>
      </c>
      <c r="M263" s="104">
        <f t="shared" ca="1" si="56"/>
        <v>39.427499999999995</v>
      </c>
      <c r="N263" s="101">
        <f t="shared" ca="1" si="57"/>
        <v>44805</v>
      </c>
      <c r="O263" s="144">
        <v>25.479761668101155</v>
      </c>
      <c r="P263" s="145">
        <v>15.33</v>
      </c>
      <c r="Q263" s="144">
        <v>28.238097697362395</v>
      </c>
      <c r="R263" s="145">
        <v>14.42</v>
      </c>
      <c r="S263" s="144">
        <v>20.389578587568764</v>
      </c>
      <c r="T263" s="145">
        <v>6.8067423918824144</v>
      </c>
    </row>
    <row r="264" spans="1:20" x14ac:dyDescent="0.2">
      <c r="A264" s="101">
        <f t="shared" ca="1" si="55"/>
        <v>44835</v>
      </c>
      <c r="B264" s="104">
        <f ca="1">VLOOKUP($A264,[2]CurveFetch!$D$8:$R$1000,2,0)</f>
        <v>5.2670000000000003</v>
      </c>
      <c r="C264" s="104">
        <f ca="1">VLOOKUP($A264,[2]CurveFetch!$D$8:$R$1000,7,0)</f>
        <v>0</v>
      </c>
      <c r="D264" s="104">
        <f ca="1">VLOOKUP($A264,[2]CurveFetch!$D$8:$R$1000,5,0)</f>
        <v>0</v>
      </c>
      <c r="E264" s="104">
        <f ca="1">VLOOKUP($A264,[2]CurveFetch!$D$8:$R$1000,4,0)</f>
        <v>0</v>
      </c>
      <c r="F264" s="104">
        <f ca="1">VLOOKUP($A264,[2]CurveFetch!$D$8:$R$1000,15,0)</f>
        <v>0</v>
      </c>
      <c r="G264" s="104">
        <f ca="1">VLOOKUP($A264,[2]CurveFetch!$D$8:$R$1000,3,0)</f>
        <v>0</v>
      </c>
      <c r="H264" s="104">
        <f ca="1">VLOOKUP($A264,[2]CurveFetch!$D$8:$R$1000,9,0)</f>
        <v>0</v>
      </c>
      <c r="I264" s="104">
        <f ca="1">VLOOKUP($A264,[2]CurveFetch!$D$8:$R$1000,11,0)</f>
        <v>6.3560522565365998E-2</v>
      </c>
      <c r="J264" s="104">
        <f ca="1">VLOOKUP($A264,[2]CurveFetch!$D$8:$R$1000,8,0)</f>
        <v>0</v>
      </c>
      <c r="K264" s="104">
        <f t="shared" ca="1" si="53"/>
        <v>0</v>
      </c>
      <c r="L264" s="104">
        <f t="shared" ca="1" si="54"/>
        <v>0</v>
      </c>
      <c r="M264" s="104">
        <f t="shared" ca="1" si="56"/>
        <v>39.502500000000005</v>
      </c>
      <c r="N264" s="101">
        <f t="shared" ca="1" si="57"/>
        <v>44835</v>
      </c>
      <c r="O264" s="144">
        <v>56.479761668101119</v>
      </c>
      <c r="P264" s="145">
        <v>15.5</v>
      </c>
      <c r="Q264" s="144">
        <v>36.238097697362356</v>
      </c>
      <c r="R264" s="145">
        <v>17.63</v>
      </c>
      <c r="S264" s="144">
        <v>58.889578587568764</v>
      </c>
      <c r="T264" s="145">
        <v>-0.60669846833263641</v>
      </c>
    </row>
    <row r="265" spans="1:20" x14ac:dyDescent="0.2">
      <c r="A265" s="101">
        <f t="shared" ca="1" si="55"/>
        <v>44866</v>
      </c>
      <c r="B265" s="104">
        <f ca="1">VLOOKUP($A265,[2]CurveFetch!$D$8:$R$1000,2,0)</f>
        <v>5.4119999999999999</v>
      </c>
      <c r="C265" s="104">
        <f ca="1">VLOOKUP($A265,[2]CurveFetch!$D$8:$R$1000,7,0)</f>
        <v>0</v>
      </c>
      <c r="D265" s="104">
        <f ca="1">VLOOKUP($A265,[2]CurveFetch!$D$8:$R$1000,5,0)</f>
        <v>0</v>
      </c>
      <c r="E265" s="104">
        <f ca="1">VLOOKUP($A265,[2]CurveFetch!$D$8:$R$1000,4,0)</f>
        <v>0</v>
      </c>
      <c r="F265" s="104">
        <f ca="1">VLOOKUP($A265,[2]CurveFetch!$D$8:$R$1000,15,0)</f>
        <v>0</v>
      </c>
      <c r="G265" s="104">
        <f ca="1">VLOOKUP($A265,[2]CurveFetch!$D$8:$R$1000,3,0)</f>
        <v>0</v>
      </c>
      <c r="H265" s="104">
        <f ca="1">VLOOKUP($A265,[2]CurveFetch!$D$8:$R$1000,9,0)</f>
        <v>0</v>
      </c>
      <c r="I265" s="104">
        <f ca="1">VLOOKUP($A265,[2]CurveFetch!$D$8:$R$1000,11,0)</f>
        <v>6.3581270336416001E-2</v>
      </c>
      <c r="J265" s="104">
        <f ca="1">VLOOKUP($A265,[2]CurveFetch!$D$8:$R$1000,8,0)</f>
        <v>0</v>
      </c>
      <c r="K265" s="104">
        <f t="shared" ca="1" si="53"/>
        <v>0</v>
      </c>
      <c r="L265" s="104">
        <f t="shared" ca="1" si="54"/>
        <v>0</v>
      </c>
      <c r="M265" s="104">
        <f t="shared" ca="1" si="56"/>
        <v>40.589999999999996</v>
      </c>
      <c r="N265" s="101">
        <f t="shared" ca="1" si="57"/>
        <v>44866</v>
      </c>
      <c r="O265" s="144">
        <v>43.038880496377452</v>
      </c>
      <c r="P265" s="145">
        <v>16.04</v>
      </c>
      <c r="Q265" s="144">
        <v>47.122378430858078</v>
      </c>
      <c r="R265" s="145">
        <v>18.86</v>
      </c>
      <c r="S265" s="144">
        <v>44.329609636895583</v>
      </c>
      <c r="T265" s="145">
        <v>23.31693784209228</v>
      </c>
    </row>
    <row r="266" spans="1:20" x14ac:dyDescent="0.2">
      <c r="A266" s="101">
        <f t="shared" ca="1" si="55"/>
        <v>44896</v>
      </c>
      <c r="B266" s="104">
        <f ca="1">VLOOKUP($A266,[2]CurveFetch!$D$8:$R$1000,2,0)</f>
        <v>5.5469999999999997</v>
      </c>
      <c r="C266" s="104">
        <f ca="1">VLOOKUP($A266,[2]CurveFetch!$D$8:$R$1000,7,0)</f>
        <v>0</v>
      </c>
      <c r="D266" s="104">
        <f ca="1">VLOOKUP($A266,[2]CurveFetch!$D$8:$R$1000,5,0)</f>
        <v>0</v>
      </c>
      <c r="E266" s="104">
        <f ca="1">VLOOKUP($A266,[2]CurveFetch!$D$8:$R$1000,4,0)</f>
        <v>0</v>
      </c>
      <c r="F266" s="104">
        <f ca="1">VLOOKUP($A266,[2]CurveFetch!$D$8:$R$1000,15,0)</f>
        <v>0</v>
      </c>
      <c r="G266" s="104">
        <f ca="1">VLOOKUP($A266,[2]CurveFetch!$D$8:$R$1000,3,0)</f>
        <v>0</v>
      </c>
      <c r="H266" s="104">
        <f ca="1">VLOOKUP($A266,[2]CurveFetch!$D$8:$R$1000,9,0)</f>
        <v>0</v>
      </c>
      <c r="I266" s="104">
        <f ca="1">VLOOKUP($A266,[2]CurveFetch!$D$8:$R$1000,11,0)</f>
        <v>6.3601348824665005E-2</v>
      </c>
      <c r="J266" s="104">
        <f ca="1">VLOOKUP($A266,[2]CurveFetch!$D$8:$R$1000,8,0)</f>
        <v>0</v>
      </c>
      <c r="K266" s="104">
        <f t="shared" ca="1" si="53"/>
        <v>0</v>
      </c>
      <c r="L266" s="104">
        <f t="shared" ca="1" si="54"/>
        <v>0</v>
      </c>
      <c r="M266" s="104">
        <f t="shared" ca="1" si="56"/>
        <v>41.602499999999999</v>
      </c>
      <c r="N266" s="101">
        <f t="shared" ca="1" si="57"/>
        <v>44896</v>
      </c>
      <c r="O266" s="144">
        <v>55.038880496377459</v>
      </c>
      <c r="P266" s="145">
        <v>19.420000000000002</v>
      </c>
      <c r="Q266" s="144">
        <v>60.12237843085807</v>
      </c>
      <c r="R266" s="145">
        <v>24.81</v>
      </c>
      <c r="S266" s="144">
        <v>59.32960963689559</v>
      </c>
      <c r="T266" s="145">
        <v>27.929841067898728</v>
      </c>
    </row>
    <row r="267" spans="1:20" x14ac:dyDescent="0.2">
      <c r="A267" s="101">
        <f t="shared" ca="1" si="55"/>
        <v>44927</v>
      </c>
      <c r="B267" s="104">
        <f ca="1">VLOOKUP($A267,[2]CurveFetch!$D$8:$R$1000,2,0)</f>
        <v>5.81</v>
      </c>
      <c r="C267" s="104">
        <f ca="1">VLOOKUP($A267,[2]CurveFetch!$D$8:$R$1000,7,0)</f>
        <v>0</v>
      </c>
      <c r="D267" s="104">
        <f ca="1">VLOOKUP($A267,[2]CurveFetch!$D$8:$R$1000,5,0)</f>
        <v>0</v>
      </c>
      <c r="E267" s="104">
        <f ca="1">VLOOKUP($A267,[2]CurveFetch!$D$8:$R$1000,4,0)</f>
        <v>0</v>
      </c>
      <c r="F267" s="104">
        <f ca="1">VLOOKUP($A267,[2]CurveFetch!$D$8:$R$1000,15,0)</f>
        <v>0</v>
      </c>
      <c r="G267" s="104">
        <f ca="1">VLOOKUP($A267,[2]CurveFetch!$D$8:$R$1000,3,0)</f>
        <v>0</v>
      </c>
      <c r="H267" s="104">
        <f ca="1">VLOOKUP($A267,[2]CurveFetch!$D$8:$R$1000,9,0)</f>
        <v>0</v>
      </c>
      <c r="I267" s="104">
        <f ca="1">VLOOKUP($A267,[2]CurveFetch!$D$8:$R$1000,11,0)</f>
        <v>6.3622096596000002E-2</v>
      </c>
      <c r="J267" s="104">
        <f ca="1">VLOOKUP($A267,[2]CurveFetch!$D$8:$R$1000,8,0)</f>
        <v>0</v>
      </c>
      <c r="K267" s="104">
        <f t="shared" ca="1" si="53"/>
        <v>0</v>
      </c>
      <c r="L267" s="104">
        <f t="shared" ca="1" si="54"/>
        <v>0</v>
      </c>
      <c r="M267" s="104">
        <f t="shared" ca="1" si="56"/>
        <v>43.574999999999996</v>
      </c>
      <c r="N267" s="101">
        <f t="shared" ca="1" si="57"/>
        <v>44927</v>
      </c>
      <c r="O267" s="144">
        <v>37.038880496377452</v>
      </c>
      <c r="P267" s="145">
        <v>17.27</v>
      </c>
      <c r="Q267" s="144">
        <v>48.122378430858078</v>
      </c>
      <c r="R267" s="145">
        <v>21.47</v>
      </c>
      <c r="S267" s="144">
        <v>39.329609636895583</v>
      </c>
      <c r="T267" s="145">
        <v>24.065324938866475</v>
      </c>
    </row>
    <row r="268" spans="1:20" x14ac:dyDescent="0.2">
      <c r="A268" s="101">
        <f t="shared" ca="1" si="55"/>
        <v>44958</v>
      </c>
      <c r="B268" s="104">
        <f ca="1">VLOOKUP($A268,[2]CurveFetch!$D$8:$R$1000,2,0)</f>
        <v>5.6950000000000003</v>
      </c>
      <c r="C268" s="104">
        <f ca="1">VLOOKUP($A268,[2]CurveFetch!$D$8:$R$1000,7,0)</f>
        <v>0</v>
      </c>
      <c r="D268" s="104">
        <f ca="1">VLOOKUP($A268,[2]CurveFetch!$D$8:$R$1000,5,0)</f>
        <v>0</v>
      </c>
      <c r="E268" s="104">
        <f ca="1">VLOOKUP($A268,[2]CurveFetch!$D$8:$R$1000,4,0)</f>
        <v>0</v>
      </c>
      <c r="F268" s="104">
        <f ca="1">VLOOKUP($A268,[2]CurveFetch!$D$8:$R$1000,15,0)</f>
        <v>0</v>
      </c>
      <c r="G268" s="104">
        <f ca="1">VLOOKUP($A268,[2]CurveFetch!$D$8:$R$1000,3,0)</f>
        <v>0</v>
      </c>
      <c r="H268" s="104">
        <f ca="1">VLOOKUP($A268,[2]CurveFetch!$D$8:$R$1000,9,0)</f>
        <v>0</v>
      </c>
      <c r="I268" s="104">
        <f ca="1">VLOOKUP($A268,[2]CurveFetch!$D$8:$R$1000,11,0)</f>
        <v>6.3642844367471002E-2</v>
      </c>
      <c r="J268" s="104">
        <f ca="1">VLOOKUP($A268,[2]CurveFetch!$D$8:$R$1000,8,0)</f>
        <v>0</v>
      </c>
      <c r="K268" s="104">
        <f t="shared" ca="1" si="53"/>
        <v>0</v>
      </c>
      <c r="L268" s="104">
        <f t="shared" ca="1" si="54"/>
        <v>0</v>
      </c>
      <c r="M268" s="104">
        <f t="shared" ca="1" si="56"/>
        <v>42.712500000000006</v>
      </c>
      <c r="N268" s="101">
        <f t="shared" ca="1" si="57"/>
        <v>44958</v>
      </c>
      <c r="O268" s="144">
        <v>42.621837477478749</v>
      </c>
      <c r="P268" s="145">
        <v>24.56</v>
      </c>
      <c r="Q268" s="144">
        <v>40.530716235315971</v>
      </c>
      <c r="R268" s="145">
        <v>25.27</v>
      </c>
      <c r="S268" s="144">
        <v>50.508086831892342</v>
      </c>
      <c r="T268" s="145">
        <v>32.360179869662311</v>
      </c>
    </row>
    <row r="269" spans="1:20" x14ac:dyDescent="0.2">
      <c r="A269" s="101">
        <f t="shared" ca="1" si="55"/>
        <v>44986</v>
      </c>
      <c r="B269" s="104">
        <f ca="1">VLOOKUP($A269,[2]CurveFetch!$D$8:$R$1000,2,0)</f>
        <v>5.5549999999999997</v>
      </c>
      <c r="C269" s="104">
        <f ca="1">VLOOKUP($A269,[2]CurveFetch!$D$8:$R$1000,7,0)</f>
        <v>0</v>
      </c>
      <c r="D269" s="104">
        <f ca="1">VLOOKUP($A269,[2]CurveFetch!$D$8:$R$1000,5,0)</f>
        <v>0</v>
      </c>
      <c r="E269" s="104">
        <f ca="1">VLOOKUP($A269,[2]CurveFetch!$D$8:$R$1000,4,0)</f>
        <v>0</v>
      </c>
      <c r="F269" s="104">
        <f ca="1">VLOOKUP($A269,[2]CurveFetch!$D$8:$R$1000,15,0)</f>
        <v>0</v>
      </c>
      <c r="G269" s="104">
        <f ca="1">VLOOKUP($A269,[2]CurveFetch!$D$8:$R$1000,3,0)</f>
        <v>0</v>
      </c>
      <c r="H269" s="104">
        <f ca="1">VLOOKUP($A269,[2]CurveFetch!$D$8:$R$1000,9,0)</f>
        <v>0</v>
      </c>
      <c r="I269" s="104">
        <f ca="1">VLOOKUP($A269,[2]CurveFetch!$D$8:$R$1000,11,0)</f>
        <v>6.3661584290214998E-2</v>
      </c>
      <c r="J269" s="104">
        <f ca="1">VLOOKUP($A269,[2]CurveFetch!$D$8:$R$1000,8,0)</f>
        <v>0</v>
      </c>
      <c r="K269" s="104">
        <f t="shared" ca="1" si="53"/>
        <v>0</v>
      </c>
      <c r="L269" s="104">
        <f t="shared" ca="1" si="54"/>
        <v>0</v>
      </c>
      <c r="M269" s="104">
        <f t="shared" ca="1" si="56"/>
        <v>41.662499999999994</v>
      </c>
      <c r="N269" s="101">
        <f t="shared" ca="1" si="57"/>
        <v>44986</v>
      </c>
      <c r="O269" s="144">
        <v>27.621837477478788</v>
      </c>
      <c r="P269" s="145">
        <v>20</v>
      </c>
      <c r="Q269" s="144">
        <v>39.530716235315971</v>
      </c>
      <c r="R269" s="145">
        <v>20.3</v>
      </c>
      <c r="S269" s="144">
        <v>24.508086831892346</v>
      </c>
      <c r="T269" s="145">
        <v>37.909911052458014</v>
      </c>
    </row>
    <row r="270" spans="1:20" x14ac:dyDescent="0.2">
      <c r="A270" s="101">
        <f t="shared" ca="1" si="55"/>
        <v>45017</v>
      </c>
      <c r="B270" s="104">
        <f ca="1">VLOOKUP($A270,[2]CurveFetch!$D$8:$R$1000,2,0)</f>
        <v>5.37</v>
      </c>
      <c r="C270" s="104">
        <f ca="1">VLOOKUP($A270,[2]CurveFetch!$D$8:$R$1000,7,0)</f>
        <v>0</v>
      </c>
      <c r="D270" s="104">
        <f ca="1">VLOOKUP($A270,[2]CurveFetch!$D$8:$R$1000,5,0)</f>
        <v>0</v>
      </c>
      <c r="E270" s="104">
        <f ca="1">VLOOKUP($A270,[2]CurveFetch!$D$8:$R$1000,4,0)</f>
        <v>0</v>
      </c>
      <c r="F270" s="104">
        <f ca="1">VLOOKUP($A270,[2]CurveFetch!$D$8:$R$1000,15,0)</f>
        <v>0</v>
      </c>
      <c r="G270" s="104">
        <f ca="1">VLOOKUP($A270,[2]CurveFetch!$D$8:$R$1000,3,0)</f>
        <v>0</v>
      </c>
      <c r="H270" s="104">
        <f ca="1">VLOOKUP($A270,[2]CurveFetch!$D$8:$R$1000,9,0)</f>
        <v>0</v>
      </c>
      <c r="I270" s="104">
        <f ca="1">VLOOKUP($A270,[2]CurveFetch!$D$8:$R$1000,11,0)</f>
        <v>6.3682332061961E-2</v>
      </c>
      <c r="J270" s="104">
        <f ca="1">VLOOKUP($A270,[2]CurveFetch!$D$8:$R$1000,8,0)</f>
        <v>0</v>
      </c>
      <c r="K270" s="104">
        <f t="shared" ca="1" si="53"/>
        <v>0</v>
      </c>
      <c r="L270" s="104">
        <f t="shared" ca="1" si="54"/>
        <v>0</v>
      </c>
      <c r="M270" s="104">
        <f t="shared" ca="1" si="56"/>
        <v>40.274999999999999</v>
      </c>
      <c r="N270" s="101">
        <f t="shared" ca="1" si="57"/>
        <v>45017</v>
      </c>
      <c r="O270" s="154">
        <v>26.121837477478788</v>
      </c>
      <c r="P270" s="155">
        <v>20.71</v>
      </c>
      <c r="Q270" s="154">
        <v>37.030716235315971</v>
      </c>
      <c r="R270" s="155">
        <v>18.55</v>
      </c>
      <c r="S270" s="154">
        <v>20.258086831892346</v>
      </c>
      <c r="T270" s="155">
        <v>39.513405676113933</v>
      </c>
    </row>
    <row r="271" spans="1:20" x14ac:dyDescent="0.2">
      <c r="O271" s="231"/>
      <c r="P271" s="231"/>
      <c r="Q271" s="231"/>
      <c r="R271" s="231"/>
      <c r="S271" s="231"/>
      <c r="T271" s="231"/>
    </row>
    <row r="272" spans="1:20" x14ac:dyDescent="0.2">
      <c r="O272" s="231"/>
      <c r="P272" s="231"/>
      <c r="Q272" s="231"/>
      <c r="R272" s="231"/>
      <c r="S272" s="231"/>
      <c r="T272" s="231"/>
    </row>
    <row r="273" spans="15:20" x14ac:dyDescent="0.2">
      <c r="O273" s="231"/>
      <c r="P273" s="231"/>
      <c r="Q273" s="231"/>
      <c r="R273" s="231"/>
      <c r="S273" s="231"/>
      <c r="T273" s="231"/>
    </row>
    <row r="274" spans="15:20" x14ac:dyDescent="0.2">
      <c r="O274" s="231"/>
      <c r="P274" s="231"/>
      <c r="Q274" s="231"/>
      <c r="R274" s="231"/>
      <c r="S274" s="231"/>
      <c r="T274" s="231"/>
    </row>
    <row r="275" spans="15:20" x14ac:dyDescent="0.2">
      <c r="O275" s="231"/>
      <c r="P275" s="231"/>
      <c r="Q275" s="231"/>
      <c r="R275" s="231"/>
      <c r="S275" s="231"/>
      <c r="T275" s="231"/>
    </row>
    <row r="276" spans="15:20" x14ac:dyDescent="0.2">
      <c r="O276" s="231"/>
      <c r="P276" s="231"/>
      <c r="Q276" s="231"/>
      <c r="R276" s="231"/>
      <c r="S276" s="231"/>
      <c r="T276" s="231"/>
    </row>
    <row r="277" spans="15:20" x14ac:dyDescent="0.2">
      <c r="O277" s="231"/>
      <c r="P277" s="231"/>
      <c r="Q277" s="231"/>
      <c r="R277" s="231"/>
      <c r="S277" s="231"/>
      <c r="T277" s="231"/>
    </row>
    <row r="278" spans="15:20" x14ac:dyDescent="0.2">
      <c r="O278" s="231"/>
      <c r="P278" s="231"/>
      <c r="Q278" s="231"/>
      <c r="R278" s="231"/>
      <c r="S278" s="231"/>
      <c r="T278" s="231"/>
    </row>
    <row r="279" spans="15:20" x14ac:dyDescent="0.2">
      <c r="O279" s="231"/>
      <c r="P279" s="231"/>
      <c r="Q279" s="231"/>
      <c r="R279" s="231"/>
      <c r="S279" s="231"/>
      <c r="T279" s="231"/>
    </row>
    <row r="280" spans="15:20" x14ac:dyDescent="0.2">
      <c r="O280" s="140"/>
      <c r="P280" s="140"/>
      <c r="Q280" s="140"/>
      <c r="R280" s="140"/>
      <c r="S280" s="140"/>
      <c r="T280" s="140"/>
    </row>
    <row r="281" spans="15:20" x14ac:dyDescent="0.2">
      <c r="O281" s="140"/>
      <c r="P281" s="140"/>
      <c r="Q281" s="140"/>
      <c r="R281" s="140"/>
      <c r="S281" s="140"/>
      <c r="T281" s="140"/>
    </row>
    <row r="282" spans="15:20" x14ac:dyDescent="0.2">
      <c r="O282" s="140"/>
      <c r="P282" s="140"/>
      <c r="Q282" s="140"/>
      <c r="R282" s="140"/>
      <c r="S282" s="140"/>
      <c r="T282" s="140"/>
    </row>
    <row r="283" spans="15:20" x14ac:dyDescent="0.2">
      <c r="O283" s="140"/>
      <c r="P283" s="140"/>
      <c r="Q283" s="140"/>
      <c r="R283" s="140"/>
      <c r="S283" s="140"/>
      <c r="T283" s="140"/>
    </row>
    <row r="284" spans="15:20" x14ac:dyDescent="0.2">
      <c r="O284" s="140"/>
      <c r="P284" s="140"/>
      <c r="Q284" s="140"/>
      <c r="R284" s="140"/>
      <c r="S284" s="140"/>
      <c r="T284" s="140"/>
    </row>
    <row r="285" spans="15:20" x14ac:dyDescent="0.2">
      <c r="O285" s="140"/>
      <c r="P285" s="140"/>
      <c r="Q285" s="140"/>
      <c r="R285" s="140"/>
      <c r="S285" s="140"/>
      <c r="T285" s="140"/>
    </row>
    <row r="286" spans="15:20" x14ac:dyDescent="0.2">
      <c r="O286" s="140"/>
      <c r="P286" s="140"/>
      <c r="Q286" s="140"/>
      <c r="R286" s="140"/>
      <c r="S286" s="140"/>
      <c r="T286" s="140"/>
    </row>
    <row r="287" spans="15:20" x14ac:dyDescent="0.2">
      <c r="O287" s="140"/>
      <c r="P287" s="140"/>
      <c r="Q287" s="140"/>
      <c r="R287" s="140"/>
      <c r="S287" s="140"/>
      <c r="T287" s="140"/>
    </row>
    <row r="288" spans="15:20" x14ac:dyDescent="0.2">
      <c r="O288" s="140"/>
      <c r="P288" s="140"/>
      <c r="Q288" s="140"/>
      <c r="R288" s="140"/>
      <c r="S288" s="140"/>
      <c r="T288" s="140"/>
    </row>
    <row r="289" spans="15:20" x14ac:dyDescent="0.2">
      <c r="O289" s="140"/>
      <c r="P289" s="140"/>
      <c r="Q289" s="140"/>
      <c r="R289" s="140"/>
      <c r="S289" s="140"/>
      <c r="T289" s="140"/>
    </row>
    <row r="290" spans="15:20" x14ac:dyDescent="0.2">
      <c r="O290" s="140"/>
      <c r="P290" s="140"/>
      <c r="Q290" s="140"/>
      <c r="R290" s="140"/>
      <c r="S290" s="140"/>
      <c r="T290" s="140"/>
    </row>
    <row r="291" spans="15:20" x14ac:dyDescent="0.2">
      <c r="O291" s="140"/>
      <c r="P291" s="140"/>
      <c r="Q291" s="140"/>
      <c r="R291" s="140"/>
      <c r="S291" s="140"/>
      <c r="T291" s="140"/>
    </row>
    <row r="292" spans="15:20" x14ac:dyDescent="0.2">
      <c r="O292" s="140"/>
      <c r="P292" s="140"/>
      <c r="Q292" s="140"/>
      <c r="R292" s="140"/>
      <c r="S292" s="140"/>
      <c r="T292" s="140"/>
    </row>
    <row r="293" spans="15:20" x14ac:dyDescent="0.2">
      <c r="O293" s="140"/>
      <c r="P293" s="140"/>
      <c r="Q293" s="140"/>
      <c r="R293" s="140"/>
      <c r="S293" s="140"/>
      <c r="T293" s="140"/>
    </row>
    <row r="294" spans="15:20" x14ac:dyDescent="0.2">
      <c r="O294" s="140"/>
      <c r="P294" s="140"/>
      <c r="Q294" s="140"/>
      <c r="R294" s="140"/>
      <c r="S294" s="140"/>
      <c r="T294" s="140"/>
    </row>
    <row r="295" spans="15:20" x14ac:dyDescent="0.2">
      <c r="O295" s="140"/>
      <c r="P295" s="140"/>
      <c r="Q295" s="140"/>
      <c r="R295" s="140"/>
      <c r="S295" s="140"/>
      <c r="T295" s="140"/>
    </row>
    <row r="296" spans="15:20" x14ac:dyDescent="0.2">
      <c r="O296" s="140"/>
      <c r="P296" s="140"/>
      <c r="Q296" s="140"/>
      <c r="R296" s="140"/>
      <c r="S296" s="140"/>
      <c r="T296" s="140"/>
    </row>
    <row r="297" spans="15:20" x14ac:dyDescent="0.2">
      <c r="O297" s="140"/>
      <c r="P297" s="140"/>
      <c r="Q297" s="140"/>
      <c r="R297" s="140"/>
      <c r="S297" s="140"/>
      <c r="T297" s="140"/>
    </row>
    <row r="298" spans="15:20" x14ac:dyDescent="0.2">
      <c r="O298" s="140"/>
      <c r="P298" s="140"/>
      <c r="Q298" s="140"/>
      <c r="R298" s="140"/>
      <c r="S298" s="140"/>
      <c r="T298" s="140"/>
    </row>
    <row r="299" spans="15:20" x14ac:dyDescent="0.2">
      <c r="O299" s="140"/>
      <c r="P299" s="140"/>
      <c r="Q299" s="140"/>
      <c r="R299" s="140"/>
      <c r="S299" s="140"/>
      <c r="T299" s="140"/>
    </row>
    <row r="300" spans="15:20" x14ac:dyDescent="0.2">
      <c r="O300" s="140"/>
      <c r="P300" s="140"/>
      <c r="Q300" s="140"/>
      <c r="R300" s="140"/>
      <c r="S300" s="140"/>
      <c r="T300" s="140"/>
    </row>
    <row r="301" spans="15:20" x14ac:dyDescent="0.2">
      <c r="O301" s="140"/>
      <c r="P301" s="140"/>
      <c r="Q301" s="140"/>
      <c r="R301" s="140"/>
      <c r="S301" s="140"/>
      <c r="T301" s="140"/>
    </row>
    <row r="302" spans="15:20" x14ac:dyDescent="0.2">
      <c r="O302" s="140"/>
      <c r="P302" s="140"/>
      <c r="Q302" s="140"/>
      <c r="R302" s="140"/>
      <c r="S302" s="140"/>
      <c r="T302" s="140"/>
    </row>
    <row r="303" spans="15:20" x14ac:dyDescent="0.2">
      <c r="O303" s="140"/>
      <c r="P303" s="140"/>
      <c r="Q303" s="140"/>
      <c r="R303" s="140"/>
      <c r="S303" s="140"/>
      <c r="T303" s="140"/>
    </row>
    <row r="304" spans="15:20" x14ac:dyDescent="0.2">
      <c r="O304" s="140"/>
      <c r="P304" s="140"/>
      <c r="Q304" s="140"/>
      <c r="R304" s="140"/>
      <c r="S304" s="140"/>
      <c r="T304" s="140"/>
    </row>
    <row r="305" spans="15:20" x14ac:dyDescent="0.2">
      <c r="O305" s="140"/>
      <c r="P305" s="140"/>
      <c r="Q305" s="140"/>
      <c r="R305" s="140"/>
      <c r="S305" s="140"/>
      <c r="T305" s="140"/>
    </row>
    <row r="306" spans="15:20" x14ac:dyDescent="0.2">
      <c r="O306" s="140"/>
      <c r="P306" s="140"/>
      <c r="Q306" s="140"/>
      <c r="R306" s="140"/>
      <c r="S306" s="140"/>
      <c r="T306" s="140"/>
    </row>
    <row r="307" spans="15:20" x14ac:dyDescent="0.2">
      <c r="O307" s="140"/>
      <c r="P307" s="140"/>
      <c r="Q307" s="140"/>
      <c r="R307" s="140"/>
      <c r="S307" s="140"/>
      <c r="T307" s="140"/>
    </row>
    <row r="308" spans="15:20" x14ac:dyDescent="0.2">
      <c r="O308" s="140"/>
      <c r="P308" s="140"/>
      <c r="Q308" s="140"/>
      <c r="R308" s="140"/>
      <c r="S308" s="140"/>
      <c r="T308" s="140"/>
    </row>
    <row r="309" spans="15:20" x14ac:dyDescent="0.2">
      <c r="O309" s="140"/>
      <c r="P309" s="140"/>
      <c r="Q309" s="140"/>
      <c r="R309" s="140"/>
      <c r="S309" s="140"/>
      <c r="T309" s="140"/>
    </row>
    <row r="310" spans="15:20" x14ac:dyDescent="0.2">
      <c r="O310" s="140"/>
      <c r="P310" s="140"/>
      <c r="Q310" s="140"/>
      <c r="R310" s="140"/>
      <c r="S310" s="140"/>
      <c r="T310" s="140"/>
    </row>
    <row r="311" spans="15:20" x14ac:dyDescent="0.2">
      <c r="O311" s="140"/>
      <c r="P311" s="140"/>
      <c r="Q311" s="140"/>
      <c r="R311" s="140"/>
      <c r="S311" s="140"/>
      <c r="T311" s="140"/>
    </row>
    <row r="312" spans="15:20" x14ac:dyDescent="0.2">
      <c r="O312" s="140"/>
      <c r="P312" s="140"/>
      <c r="Q312" s="140"/>
      <c r="R312" s="140"/>
      <c r="S312" s="140"/>
      <c r="T312" s="140"/>
    </row>
    <row r="313" spans="15:20" x14ac:dyDescent="0.2">
      <c r="O313" s="140"/>
      <c r="P313" s="140"/>
      <c r="Q313" s="140"/>
      <c r="R313" s="140"/>
      <c r="S313" s="140"/>
      <c r="T313" s="140"/>
    </row>
    <row r="314" spans="15:20" x14ac:dyDescent="0.2">
      <c r="O314" s="140"/>
      <c r="P314" s="140"/>
      <c r="Q314" s="140"/>
      <c r="R314" s="140"/>
      <c r="S314" s="140"/>
      <c r="T314" s="140"/>
    </row>
    <row r="315" spans="15:20" x14ac:dyDescent="0.2">
      <c r="O315" s="140"/>
      <c r="P315" s="140"/>
      <c r="Q315" s="140"/>
      <c r="R315" s="140"/>
      <c r="S315" s="140"/>
      <c r="T315" s="140"/>
    </row>
    <row r="316" spans="15:20" x14ac:dyDescent="0.2">
      <c r="O316" s="140"/>
      <c r="P316" s="140"/>
      <c r="Q316" s="140"/>
      <c r="R316" s="140"/>
      <c r="S316" s="140"/>
      <c r="T316" s="140"/>
    </row>
    <row r="317" spans="15:20" x14ac:dyDescent="0.2">
      <c r="O317" s="140"/>
      <c r="P317" s="140"/>
      <c r="Q317" s="140"/>
      <c r="R317" s="140"/>
      <c r="S317" s="140"/>
      <c r="T317" s="140"/>
    </row>
    <row r="318" spans="15:20" x14ac:dyDescent="0.2">
      <c r="O318" s="140"/>
      <c r="P318" s="140"/>
      <c r="Q318" s="140"/>
      <c r="R318" s="140"/>
      <c r="S318" s="140"/>
      <c r="T318" s="140"/>
    </row>
    <row r="319" spans="15:20" x14ac:dyDescent="0.2">
      <c r="O319" s="140"/>
      <c r="P319" s="140"/>
      <c r="Q319" s="140"/>
      <c r="R319" s="140"/>
      <c r="S319" s="140"/>
      <c r="T319" s="140"/>
    </row>
    <row r="320" spans="15:20" x14ac:dyDescent="0.2">
      <c r="O320" s="140"/>
      <c r="P320" s="140"/>
      <c r="Q320" s="140"/>
      <c r="R320" s="140"/>
      <c r="S320" s="140"/>
      <c r="T320" s="140"/>
    </row>
    <row r="321" spans="15:20" x14ac:dyDescent="0.2">
      <c r="O321" s="140"/>
      <c r="P321" s="140"/>
      <c r="Q321" s="140"/>
      <c r="R321" s="140"/>
      <c r="S321" s="140"/>
      <c r="T321" s="140"/>
    </row>
    <row r="322" spans="15:20" x14ac:dyDescent="0.2">
      <c r="O322" s="140"/>
      <c r="P322" s="140"/>
      <c r="Q322" s="140"/>
      <c r="R322" s="140"/>
      <c r="S322" s="140"/>
      <c r="T322" s="140"/>
    </row>
    <row r="323" spans="15:20" x14ac:dyDescent="0.2">
      <c r="O323" s="140"/>
      <c r="P323" s="140"/>
      <c r="Q323" s="140"/>
      <c r="R323" s="140"/>
      <c r="S323" s="140"/>
      <c r="T323" s="140"/>
    </row>
    <row r="324" spans="15:20" x14ac:dyDescent="0.2">
      <c r="O324" s="140"/>
      <c r="P324" s="140"/>
      <c r="Q324" s="140"/>
      <c r="R324" s="140"/>
      <c r="S324" s="140"/>
      <c r="T324" s="140"/>
    </row>
    <row r="325" spans="15:20" x14ac:dyDescent="0.2">
      <c r="O325" s="140"/>
      <c r="P325" s="140"/>
      <c r="Q325" s="140"/>
      <c r="R325" s="140"/>
      <c r="S325" s="140"/>
      <c r="T325" s="140"/>
    </row>
    <row r="326" spans="15:20" x14ac:dyDescent="0.2">
      <c r="O326" s="140"/>
      <c r="P326" s="140"/>
      <c r="Q326" s="140"/>
      <c r="R326" s="140"/>
      <c r="S326" s="140"/>
      <c r="T326" s="140"/>
    </row>
    <row r="327" spans="15:20" x14ac:dyDescent="0.2">
      <c r="O327" s="140"/>
      <c r="P327" s="140"/>
      <c r="Q327" s="140"/>
      <c r="R327" s="140"/>
      <c r="S327" s="140"/>
      <c r="T327" s="140"/>
    </row>
    <row r="328" spans="15:20" x14ac:dyDescent="0.2">
      <c r="O328" s="140"/>
      <c r="P328" s="140"/>
      <c r="Q328" s="140"/>
      <c r="R328" s="140"/>
      <c r="S328" s="140"/>
      <c r="T328" s="140"/>
    </row>
    <row r="329" spans="15:20" x14ac:dyDescent="0.2">
      <c r="O329" s="140"/>
      <c r="P329" s="140"/>
      <c r="Q329" s="140"/>
      <c r="R329" s="140"/>
      <c r="S329" s="140"/>
      <c r="T329" s="140"/>
    </row>
    <row r="330" spans="15:20" x14ac:dyDescent="0.2">
      <c r="O330" s="140"/>
      <c r="P330" s="140"/>
      <c r="Q330" s="140"/>
      <c r="R330" s="140"/>
      <c r="S330" s="140"/>
      <c r="T330" s="140"/>
    </row>
    <row r="331" spans="15:20" x14ac:dyDescent="0.2">
      <c r="O331" s="140"/>
      <c r="P331" s="140"/>
      <c r="Q331" s="140"/>
      <c r="R331" s="140"/>
      <c r="S331" s="140"/>
      <c r="T331" s="140"/>
    </row>
    <row r="332" spans="15:20" x14ac:dyDescent="0.2">
      <c r="O332" s="140"/>
      <c r="P332" s="140"/>
      <c r="Q332" s="140"/>
      <c r="R332" s="140"/>
      <c r="S332" s="140"/>
      <c r="T332" s="140"/>
    </row>
    <row r="333" spans="15:20" x14ac:dyDescent="0.2">
      <c r="O333" s="140"/>
      <c r="P333" s="140"/>
      <c r="Q333" s="140"/>
      <c r="R333" s="140"/>
      <c r="S333" s="140"/>
      <c r="T333" s="140"/>
    </row>
    <row r="334" spans="15:20" x14ac:dyDescent="0.2">
      <c r="O334" s="140"/>
      <c r="P334" s="140"/>
      <c r="Q334" s="140"/>
      <c r="R334" s="140"/>
      <c r="S334" s="140"/>
      <c r="T334" s="140"/>
    </row>
    <row r="335" spans="15:20" x14ac:dyDescent="0.2">
      <c r="O335" s="140"/>
      <c r="P335" s="140"/>
      <c r="Q335" s="140"/>
      <c r="R335" s="140"/>
      <c r="S335" s="140"/>
      <c r="T335" s="140"/>
    </row>
    <row r="336" spans="15:20" x14ac:dyDescent="0.2">
      <c r="O336" s="140"/>
      <c r="P336" s="140"/>
      <c r="Q336" s="140"/>
      <c r="R336" s="140"/>
      <c r="S336" s="140"/>
      <c r="T336" s="140"/>
    </row>
    <row r="337" spans="15:20" x14ac:dyDescent="0.2">
      <c r="O337" s="140"/>
      <c r="P337" s="140"/>
      <c r="Q337" s="140"/>
      <c r="R337" s="140"/>
      <c r="S337" s="140"/>
      <c r="T337" s="140"/>
    </row>
    <row r="338" spans="15:20" x14ac:dyDescent="0.2">
      <c r="O338" s="140"/>
      <c r="P338" s="140"/>
      <c r="Q338" s="140"/>
      <c r="R338" s="140"/>
      <c r="S338" s="140"/>
      <c r="T338" s="140"/>
    </row>
    <row r="339" spans="15:20" x14ac:dyDescent="0.2">
      <c r="O339" s="140"/>
      <c r="P339" s="140"/>
      <c r="Q339" s="140"/>
      <c r="R339" s="140"/>
      <c r="S339" s="140"/>
      <c r="T339" s="140"/>
    </row>
    <row r="340" spans="15:20" x14ac:dyDescent="0.2">
      <c r="O340" s="140"/>
      <c r="P340" s="140"/>
      <c r="Q340" s="140"/>
      <c r="R340" s="140"/>
      <c r="S340" s="140"/>
      <c r="T340" s="140"/>
    </row>
    <row r="341" spans="15:20" x14ac:dyDescent="0.2">
      <c r="O341" s="140"/>
      <c r="P341" s="140"/>
      <c r="Q341" s="140"/>
      <c r="R341" s="140"/>
      <c r="S341" s="140"/>
      <c r="T341" s="140"/>
    </row>
    <row r="342" spans="15:20" x14ac:dyDescent="0.2">
      <c r="O342" s="140"/>
      <c r="P342" s="140"/>
      <c r="Q342" s="140"/>
      <c r="R342" s="140"/>
      <c r="S342" s="140"/>
      <c r="T342" s="140"/>
    </row>
    <row r="343" spans="15:20" x14ac:dyDescent="0.2">
      <c r="O343" s="140"/>
      <c r="P343" s="140"/>
      <c r="Q343" s="140"/>
      <c r="R343" s="140"/>
      <c r="S343" s="140"/>
      <c r="T343" s="140"/>
    </row>
    <row r="344" spans="15:20" x14ac:dyDescent="0.2">
      <c r="O344" s="140"/>
      <c r="P344" s="140"/>
      <c r="Q344" s="140"/>
      <c r="R344" s="140"/>
      <c r="S344" s="140"/>
      <c r="T344" s="140"/>
    </row>
    <row r="345" spans="15:20" x14ac:dyDescent="0.2">
      <c r="O345" s="140"/>
      <c r="P345" s="140"/>
      <c r="Q345" s="140"/>
      <c r="R345" s="140"/>
      <c r="S345" s="140"/>
      <c r="T345" s="140"/>
    </row>
    <row r="346" spans="15:20" x14ac:dyDescent="0.2">
      <c r="O346" s="140"/>
      <c r="P346" s="140"/>
      <c r="Q346" s="140"/>
      <c r="R346" s="140"/>
      <c r="S346" s="140"/>
      <c r="T346" s="140"/>
    </row>
    <row r="347" spans="15:20" x14ac:dyDescent="0.2">
      <c r="O347" s="140"/>
      <c r="P347" s="140"/>
      <c r="Q347" s="140"/>
      <c r="R347" s="140"/>
      <c r="S347" s="140"/>
      <c r="T347" s="140"/>
    </row>
    <row r="348" spans="15:20" x14ac:dyDescent="0.2">
      <c r="O348" s="140"/>
      <c r="P348" s="140"/>
      <c r="Q348" s="140"/>
      <c r="R348" s="140"/>
      <c r="S348" s="140"/>
      <c r="T348" s="140"/>
    </row>
    <row r="349" spans="15:20" x14ac:dyDescent="0.2">
      <c r="O349" s="140"/>
      <c r="P349" s="140"/>
      <c r="Q349" s="140"/>
      <c r="R349" s="140"/>
      <c r="S349" s="140"/>
      <c r="T349" s="140"/>
    </row>
    <row r="350" spans="15:20" x14ac:dyDescent="0.2">
      <c r="O350" s="140"/>
      <c r="P350" s="140"/>
      <c r="Q350" s="140"/>
      <c r="R350" s="140"/>
      <c r="S350" s="140"/>
      <c r="T350" s="140"/>
    </row>
    <row r="351" spans="15:20" x14ac:dyDescent="0.2">
      <c r="O351" s="140"/>
      <c r="P351" s="140"/>
      <c r="Q351" s="140"/>
      <c r="R351" s="140"/>
      <c r="S351" s="140"/>
      <c r="T351" s="140"/>
    </row>
    <row r="352" spans="15:20" x14ac:dyDescent="0.2">
      <c r="O352" s="140"/>
      <c r="P352" s="140"/>
      <c r="Q352" s="140"/>
      <c r="R352" s="140"/>
      <c r="S352" s="140"/>
      <c r="T352" s="140"/>
    </row>
    <row r="353" spans="15:20" x14ac:dyDescent="0.2">
      <c r="O353" s="140"/>
      <c r="P353" s="140"/>
      <c r="Q353" s="140"/>
      <c r="R353" s="140"/>
      <c r="S353" s="140"/>
      <c r="T353" s="140"/>
    </row>
    <row r="354" spans="15:20" x14ac:dyDescent="0.2">
      <c r="O354" s="140"/>
      <c r="P354" s="140"/>
      <c r="Q354" s="140"/>
      <c r="R354" s="140"/>
      <c r="S354" s="140"/>
      <c r="T354" s="140"/>
    </row>
    <row r="355" spans="15:20" x14ac:dyDescent="0.2">
      <c r="O355" s="140"/>
      <c r="P355" s="140"/>
      <c r="Q355" s="140"/>
      <c r="R355" s="140"/>
      <c r="S355" s="140"/>
      <c r="T355" s="140"/>
    </row>
    <row r="356" spans="15:20" x14ac:dyDescent="0.2">
      <c r="O356" s="140"/>
      <c r="P356" s="140"/>
      <c r="Q356" s="140"/>
      <c r="R356" s="140"/>
      <c r="S356" s="140"/>
      <c r="T356" s="140"/>
    </row>
    <row r="357" spans="15:20" x14ac:dyDescent="0.2">
      <c r="O357" s="140"/>
      <c r="P357" s="140"/>
      <c r="Q357" s="140"/>
      <c r="R357" s="140"/>
      <c r="S357" s="140"/>
      <c r="T357" s="140"/>
    </row>
    <row r="358" spans="15:20" x14ac:dyDescent="0.2">
      <c r="O358" s="140"/>
      <c r="P358" s="140"/>
      <c r="Q358" s="140"/>
      <c r="R358" s="140"/>
      <c r="S358" s="140"/>
      <c r="T358" s="140"/>
    </row>
    <row r="359" spans="15:20" x14ac:dyDescent="0.2">
      <c r="O359" s="140"/>
      <c r="P359" s="140"/>
      <c r="Q359" s="140"/>
      <c r="R359" s="140"/>
      <c r="S359" s="140"/>
      <c r="T359" s="140"/>
    </row>
    <row r="360" spans="15:20" x14ac:dyDescent="0.2">
      <c r="O360" s="140"/>
      <c r="P360" s="140"/>
      <c r="Q360" s="140"/>
      <c r="R360" s="140"/>
      <c r="S360" s="140"/>
      <c r="T360" s="140"/>
    </row>
    <row r="361" spans="15:20" x14ac:dyDescent="0.2">
      <c r="O361" s="140"/>
      <c r="P361" s="140"/>
      <c r="Q361" s="140"/>
      <c r="R361" s="140"/>
      <c r="S361" s="140"/>
      <c r="T361" s="140"/>
    </row>
    <row r="362" spans="15:20" x14ac:dyDescent="0.2">
      <c r="O362" s="140"/>
      <c r="P362" s="140"/>
      <c r="Q362" s="140"/>
      <c r="R362" s="140"/>
      <c r="S362" s="140"/>
      <c r="T362" s="140"/>
    </row>
    <row r="363" spans="15:20" x14ac:dyDescent="0.2">
      <c r="O363" s="140"/>
      <c r="P363" s="140"/>
      <c r="Q363" s="140"/>
      <c r="R363" s="140"/>
      <c r="S363" s="140"/>
      <c r="T363" s="140"/>
    </row>
    <row r="364" spans="15:20" x14ac:dyDescent="0.2">
      <c r="O364" s="140"/>
      <c r="P364" s="140"/>
      <c r="Q364" s="140"/>
      <c r="R364" s="140"/>
      <c r="S364" s="140"/>
      <c r="T364" s="140"/>
    </row>
    <row r="365" spans="15:20" x14ac:dyDescent="0.2">
      <c r="O365" s="140"/>
      <c r="P365" s="140"/>
      <c r="Q365" s="140"/>
      <c r="R365" s="140"/>
      <c r="S365" s="140"/>
      <c r="T365" s="140"/>
    </row>
    <row r="366" spans="15:20" x14ac:dyDescent="0.2">
      <c r="O366" s="140"/>
      <c r="P366" s="140"/>
      <c r="Q366" s="140"/>
      <c r="R366" s="140"/>
      <c r="S366" s="140"/>
      <c r="T366" s="140"/>
    </row>
    <row r="367" spans="15:20" x14ac:dyDescent="0.2">
      <c r="O367" s="140"/>
      <c r="P367" s="140"/>
      <c r="Q367" s="140"/>
      <c r="R367" s="140"/>
      <c r="S367" s="140"/>
      <c r="T367" s="140"/>
    </row>
    <row r="368" spans="15:20" x14ac:dyDescent="0.2">
      <c r="O368" s="140"/>
      <c r="P368" s="140"/>
      <c r="Q368" s="140"/>
      <c r="R368" s="140"/>
      <c r="S368" s="140"/>
      <c r="T368" s="140"/>
    </row>
    <row r="369" spans="15:20" x14ac:dyDescent="0.2">
      <c r="O369" s="140"/>
      <c r="P369" s="140"/>
      <c r="Q369" s="140"/>
      <c r="R369" s="140"/>
      <c r="S369" s="140"/>
      <c r="T369" s="140"/>
    </row>
    <row r="370" spans="15:20" x14ac:dyDescent="0.2">
      <c r="O370" s="140"/>
      <c r="P370" s="140"/>
      <c r="Q370" s="140"/>
      <c r="R370" s="140"/>
      <c r="S370" s="140"/>
      <c r="T370" s="140"/>
    </row>
    <row r="371" spans="15:20" x14ac:dyDescent="0.2">
      <c r="O371" s="140"/>
      <c r="P371" s="140"/>
      <c r="Q371" s="140"/>
      <c r="R371" s="140"/>
      <c r="S371" s="140"/>
      <c r="T371" s="140"/>
    </row>
    <row r="372" spans="15:20" x14ac:dyDescent="0.2">
      <c r="O372" s="140"/>
      <c r="P372" s="140"/>
      <c r="Q372" s="140"/>
      <c r="R372" s="140"/>
      <c r="S372" s="140"/>
      <c r="T372" s="140"/>
    </row>
    <row r="373" spans="15:20" x14ac:dyDescent="0.2">
      <c r="O373" s="140"/>
      <c r="P373" s="140"/>
      <c r="Q373" s="140"/>
      <c r="R373" s="140"/>
      <c r="S373" s="140"/>
      <c r="T373" s="140"/>
    </row>
    <row r="374" spans="15:20" x14ac:dyDescent="0.2">
      <c r="O374" s="140"/>
      <c r="P374" s="140"/>
      <c r="Q374" s="140"/>
      <c r="R374" s="140"/>
      <c r="S374" s="140"/>
      <c r="T374" s="140"/>
    </row>
    <row r="375" spans="15:20" x14ac:dyDescent="0.2">
      <c r="O375" s="140"/>
      <c r="P375" s="140"/>
      <c r="Q375" s="140"/>
      <c r="R375" s="140"/>
      <c r="S375" s="140"/>
      <c r="T375" s="140"/>
    </row>
    <row r="376" spans="15:20" x14ac:dyDescent="0.2">
      <c r="O376" s="140"/>
      <c r="P376" s="140"/>
      <c r="Q376" s="140"/>
      <c r="R376" s="140"/>
      <c r="S376" s="140"/>
      <c r="T376" s="140"/>
    </row>
    <row r="377" spans="15:20" x14ac:dyDescent="0.2">
      <c r="O377" s="140"/>
      <c r="P377" s="140"/>
      <c r="Q377" s="140"/>
      <c r="R377" s="140"/>
      <c r="S377" s="140"/>
      <c r="T377" s="140"/>
    </row>
    <row r="378" spans="15:20" x14ac:dyDescent="0.2">
      <c r="O378" s="140"/>
      <c r="P378" s="140"/>
      <c r="Q378" s="140"/>
      <c r="R378" s="140"/>
      <c r="S378" s="140"/>
      <c r="T378" s="140"/>
    </row>
    <row r="379" spans="15:20" x14ac:dyDescent="0.2">
      <c r="O379" s="140"/>
      <c r="P379" s="140"/>
      <c r="Q379" s="140"/>
      <c r="R379" s="140"/>
      <c r="S379" s="140"/>
      <c r="T379" s="140"/>
    </row>
    <row r="380" spans="15:20" x14ac:dyDescent="0.2">
      <c r="O380" s="140"/>
      <c r="P380" s="140"/>
      <c r="Q380" s="140"/>
      <c r="R380" s="140"/>
      <c r="S380" s="140"/>
      <c r="T380" s="140"/>
    </row>
    <row r="381" spans="15:20" x14ac:dyDescent="0.2">
      <c r="O381" s="140"/>
      <c r="P381" s="140"/>
      <c r="Q381" s="140"/>
      <c r="R381" s="140"/>
      <c r="S381" s="140"/>
      <c r="T381" s="140"/>
    </row>
    <row r="382" spans="15:20" x14ac:dyDescent="0.2">
      <c r="O382" s="140"/>
      <c r="P382" s="140"/>
      <c r="Q382" s="140"/>
      <c r="R382" s="140"/>
      <c r="S382" s="140"/>
      <c r="T382" s="140"/>
    </row>
    <row r="383" spans="15:20" x14ac:dyDescent="0.2">
      <c r="O383" s="140"/>
      <c r="P383" s="140"/>
      <c r="Q383" s="140"/>
      <c r="R383" s="140"/>
      <c r="S383" s="140"/>
      <c r="T383" s="140"/>
    </row>
    <row r="384" spans="15:20" x14ac:dyDescent="0.2">
      <c r="O384" s="140"/>
      <c r="P384" s="140"/>
      <c r="Q384" s="140"/>
      <c r="R384" s="140"/>
      <c r="S384" s="140"/>
      <c r="T384" s="140"/>
    </row>
    <row r="385" spans="15:20" x14ac:dyDescent="0.2">
      <c r="O385" s="140"/>
      <c r="P385" s="140"/>
      <c r="Q385" s="140"/>
      <c r="R385" s="140"/>
      <c r="S385" s="140"/>
      <c r="T385" s="140"/>
    </row>
    <row r="386" spans="15:20" x14ac:dyDescent="0.2">
      <c r="O386" s="140"/>
      <c r="P386" s="140"/>
      <c r="Q386" s="140"/>
      <c r="R386" s="140"/>
      <c r="S386" s="140"/>
      <c r="T386" s="140"/>
    </row>
    <row r="387" spans="15:20" x14ac:dyDescent="0.2">
      <c r="O387" s="140"/>
      <c r="P387" s="140"/>
      <c r="Q387" s="140"/>
      <c r="R387" s="140"/>
      <c r="S387" s="140"/>
      <c r="T387" s="140"/>
    </row>
    <row r="388" spans="15:20" x14ac:dyDescent="0.2">
      <c r="O388" s="140"/>
      <c r="P388" s="140"/>
      <c r="Q388" s="140"/>
      <c r="R388" s="140"/>
      <c r="S388" s="140"/>
      <c r="T388" s="140"/>
    </row>
    <row r="389" spans="15:20" x14ac:dyDescent="0.2">
      <c r="O389" s="140"/>
      <c r="P389" s="140"/>
      <c r="Q389" s="140"/>
      <c r="R389" s="140"/>
      <c r="S389" s="140"/>
      <c r="T389" s="140"/>
    </row>
    <row r="390" spans="15:20" x14ac:dyDescent="0.2">
      <c r="O390" s="140"/>
      <c r="P390" s="140"/>
      <c r="Q390" s="140"/>
      <c r="R390" s="140"/>
      <c r="S390" s="140"/>
      <c r="T390" s="140"/>
    </row>
    <row r="391" spans="15:20" x14ac:dyDescent="0.2">
      <c r="O391" s="140"/>
      <c r="P391" s="140"/>
      <c r="Q391" s="140"/>
      <c r="R391" s="140"/>
      <c r="S391" s="140"/>
      <c r="T391" s="140"/>
    </row>
    <row r="392" spans="15:20" x14ac:dyDescent="0.2">
      <c r="O392" s="140"/>
      <c r="P392" s="140"/>
      <c r="Q392" s="140"/>
      <c r="R392" s="140"/>
      <c r="S392" s="140"/>
      <c r="T392" s="140"/>
    </row>
    <row r="393" spans="15:20" x14ac:dyDescent="0.2">
      <c r="O393" s="140"/>
      <c r="P393" s="140"/>
      <c r="Q393" s="140"/>
      <c r="R393" s="140"/>
      <c r="S393" s="140"/>
      <c r="T393" s="140"/>
    </row>
    <row r="394" spans="15:20" x14ac:dyDescent="0.2">
      <c r="O394" s="140"/>
      <c r="P394" s="140"/>
      <c r="Q394" s="140"/>
      <c r="R394" s="140"/>
      <c r="S394" s="140"/>
      <c r="T394" s="140"/>
    </row>
    <row r="395" spans="15:20" x14ac:dyDescent="0.2">
      <c r="O395" s="140"/>
      <c r="P395" s="140"/>
      <c r="Q395" s="140"/>
      <c r="R395" s="140"/>
      <c r="S395" s="140"/>
      <c r="T395" s="140"/>
    </row>
    <row r="396" spans="15:20" x14ac:dyDescent="0.2">
      <c r="O396" s="140"/>
      <c r="P396" s="140"/>
      <c r="Q396" s="140"/>
      <c r="R396" s="140"/>
      <c r="S396" s="140"/>
      <c r="T396" s="140"/>
    </row>
    <row r="397" spans="15:20" x14ac:dyDescent="0.2">
      <c r="O397" s="140"/>
      <c r="P397" s="140"/>
      <c r="Q397" s="140"/>
      <c r="R397" s="140"/>
      <c r="S397" s="140"/>
      <c r="T397" s="140"/>
    </row>
    <row r="398" spans="15:20" x14ac:dyDescent="0.2">
      <c r="O398" s="140"/>
      <c r="P398" s="140"/>
      <c r="Q398" s="140"/>
      <c r="R398" s="140"/>
      <c r="S398" s="140"/>
      <c r="T398" s="140"/>
    </row>
    <row r="399" spans="15:20" x14ac:dyDescent="0.2">
      <c r="O399" s="140"/>
      <c r="P399" s="140"/>
      <c r="Q399" s="140"/>
      <c r="R399" s="140"/>
      <c r="S399" s="140"/>
      <c r="T399" s="140"/>
    </row>
    <row r="400" spans="15:20" x14ac:dyDescent="0.2">
      <c r="O400" s="140"/>
      <c r="P400" s="140"/>
      <c r="Q400" s="140"/>
      <c r="R400" s="140"/>
      <c r="S400" s="140"/>
      <c r="T400" s="140"/>
    </row>
    <row r="401" spans="15:20" x14ac:dyDescent="0.2">
      <c r="O401" s="140"/>
      <c r="P401" s="140"/>
      <c r="Q401" s="140"/>
      <c r="R401" s="140"/>
      <c r="S401" s="140"/>
      <c r="T401" s="140"/>
    </row>
    <row r="402" spans="15:20" x14ac:dyDescent="0.2">
      <c r="O402" s="140"/>
      <c r="P402" s="140"/>
      <c r="Q402" s="140"/>
      <c r="R402" s="140"/>
      <c r="S402" s="140"/>
      <c r="T402" s="140"/>
    </row>
    <row r="403" spans="15:20" x14ac:dyDescent="0.2">
      <c r="O403" s="140"/>
      <c r="P403" s="140"/>
      <c r="Q403" s="140"/>
      <c r="R403" s="140"/>
      <c r="S403" s="140"/>
      <c r="T403" s="140"/>
    </row>
    <row r="404" spans="15:20" x14ac:dyDescent="0.2">
      <c r="O404" s="140"/>
      <c r="P404" s="140"/>
      <c r="Q404" s="140"/>
      <c r="R404" s="140"/>
      <c r="S404" s="140"/>
      <c r="T404" s="140"/>
    </row>
    <row r="405" spans="15:20" x14ac:dyDescent="0.2">
      <c r="O405" s="140"/>
      <c r="P405" s="140"/>
      <c r="Q405" s="140"/>
      <c r="R405" s="140"/>
      <c r="S405" s="140"/>
      <c r="T405" s="140"/>
    </row>
    <row r="406" spans="15:20" x14ac:dyDescent="0.2">
      <c r="O406" s="140"/>
      <c r="P406" s="140"/>
      <c r="Q406" s="140"/>
      <c r="R406" s="140"/>
      <c r="S406" s="140"/>
      <c r="T406" s="140"/>
    </row>
    <row r="407" spans="15:20" x14ac:dyDescent="0.2">
      <c r="O407" s="140"/>
      <c r="P407" s="140"/>
      <c r="Q407" s="140"/>
      <c r="R407" s="140"/>
      <c r="S407" s="140"/>
      <c r="T407" s="140"/>
    </row>
    <row r="408" spans="15:20" x14ac:dyDescent="0.2">
      <c r="O408" s="140"/>
      <c r="P408" s="140"/>
      <c r="Q408" s="140"/>
      <c r="R408" s="140"/>
      <c r="S408" s="140"/>
      <c r="T408" s="140"/>
    </row>
    <row r="409" spans="15:20" x14ac:dyDescent="0.2">
      <c r="O409" s="140"/>
      <c r="P409" s="140"/>
      <c r="Q409" s="140"/>
      <c r="R409" s="140"/>
      <c r="S409" s="140"/>
      <c r="T409" s="140"/>
    </row>
    <row r="410" spans="15:20" x14ac:dyDescent="0.2">
      <c r="O410" s="140"/>
      <c r="P410" s="140"/>
      <c r="Q410" s="140"/>
      <c r="R410" s="140"/>
      <c r="S410" s="140"/>
      <c r="T410" s="140"/>
    </row>
    <row r="411" spans="15:20" x14ac:dyDescent="0.2">
      <c r="O411" s="140"/>
      <c r="P411" s="140"/>
      <c r="Q411" s="140"/>
      <c r="R411" s="140"/>
      <c r="S411" s="140"/>
      <c r="T411" s="140"/>
    </row>
    <row r="412" spans="15:20" x14ac:dyDescent="0.2">
      <c r="O412" s="140"/>
      <c r="P412" s="140"/>
      <c r="Q412" s="140"/>
      <c r="R412" s="140"/>
      <c r="S412" s="140"/>
      <c r="T412" s="140"/>
    </row>
    <row r="413" spans="15:20" x14ac:dyDescent="0.2">
      <c r="O413" s="140"/>
      <c r="P413" s="140"/>
      <c r="Q413" s="140"/>
      <c r="R413" s="140"/>
      <c r="S413" s="140"/>
      <c r="T413" s="140"/>
    </row>
    <row r="414" spans="15:20" x14ac:dyDescent="0.2">
      <c r="O414" s="140"/>
      <c r="P414" s="140"/>
      <c r="Q414" s="140"/>
      <c r="R414" s="140"/>
      <c r="S414" s="140"/>
      <c r="T414" s="140"/>
    </row>
    <row r="415" spans="15:20" x14ac:dyDescent="0.2">
      <c r="O415" s="140"/>
      <c r="P415" s="140"/>
      <c r="Q415" s="140"/>
      <c r="R415" s="140"/>
      <c r="S415" s="140"/>
      <c r="T415" s="140"/>
    </row>
    <row r="416" spans="15:20" x14ac:dyDescent="0.2">
      <c r="O416" s="140"/>
      <c r="P416" s="140"/>
      <c r="Q416" s="140"/>
      <c r="R416" s="140"/>
      <c r="S416" s="140"/>
      <c r="T416" s="140"/>
    </row>
    <row r="417" spans="15:20" x14ac:dyDescent="0.2">
      <c r="O417" s="140"/>
      <c r="P417" s="140"/>
      <c r="Q417" s="140"/>
      <c r="R417" s="140"/>
      <c r="S417" s="140"/>
      <c r="T417" s="140"/>
    </row>
    <row r="418" spans="15:20" x14ac:dyDescent="0.2">
      <c r="O418" s="140"/>
      <c r="P418" s="140"/>
      <c r="Q418" s="140"/>
      <c r="R418" s="140"/>
      <c r="S418" s="140"/>
      <c r="T418" s="140"/>
    </row>
    <row r="419" spans="15:20" x14ac:dyDescent="0.2">
      <c r="O419" s="140"/>
      <c r="P419" s="140"/>
      <c r="Q419" s="140"/>
      <c r="R419" s="140"/>
      <c r="S419" s="140"/>
      <c r="T419" s="140"/>
    </row>
    <row r="420" spans="15:20" x14ac:dyDescent="0.2">
      <c r="O420" s="140"/>
      <c r="P420" s="140"/>
      <c r="Q420" s="140"/>
      <c r="R420" s="140"/>
      <c r="S420" s="140"/>
      <c r="T420" s="140"/>
    </row>
    <row r="421" spans="15:20" x14ac:dyDescent="0.2">
      <c r="O421" s="140"/>
      <c r="P421" s="140"/>
      <c r="Q421" s="140"/>
      <c r="R421" s="140"/>
      <c r="S421" s="140"/>
      <c r="T421" s="140"/>
    </row>
    <row r="422" spans="15:20" x14ac:dyDescent="0.2">
      <c r="O422" s="140"/>
      <c r="P422" s="140"/>
      <c r="Q422" s="140"/>
      <c r="R422" s="140"/>
      <c r="S422" s="140"/>
      <c r="T422" s="140"/>
    </row>
    <row r="423" spans="15:20" x14ac:dyDescent="0.2">
      <c r="O423" s="140"/>
      <c r="P423" s="140"/>
      <c r="Q423" s="140"/>
      <c r="R423" s="140"/>
      <c r="S423" s="140"/>
      <c r="T423" s="140"/>
    </row>
    <row r="424" spans="15:20" x14ac:dyDescent="0.2">
      <c r="O424" s="140"/>
      <c r="P424" s="140"/>
      <c r="Q424" s="140"/>
      <c r="R424" s="140"/>
      <c r="S424" s="140"/>
      <c r="T424" s="140"/>
    </row>
    <row r="425" spans="15:20" x14ac:dyDescent="0.2">
      <c r="O425" s="140"/>
      <c r="P425" s="140"/>
      <c r="Q425" s="140"/>
      <c r="R425" s="140"/>
      <c r="S425" s="140"/>
      <c r="T425" s="140"/>
    </row>
    <row r="426" spans="15:20" x14ac:dyDescent="0.2">
      <c r="O426" s="140"/>
      <c r="P426" s="140"/>
      <c r="Q426" s="140"/>
      <c r="R426" s="140"/>
      <c r="S426" s="140"/>
      <c r="T426" s="140"/>
    </row>
    <row r="427" spans="15:20" x14ac:dyDescent="0.2">
      <c r="O427" s="140"/>
      <c r="P427" s="140"/>
      <c r="Q427" s="140"/>
      <c r="R427" s="140"/>
      <c r="S427" s="140"/>
      <c r="T427" s="140"/>
    </row>
    <row r="428" spans="15:20" x14ac:dyDescent="0.2">
      <c r="O428" s="140"/>
      <c r="P428" s="140"/>
      <c r="Q428" s="140"/>
      <c r="R428" s="140"/>
      <c r="S428" s="140"/>
      <c r="T428" s="140"/>
    </row>
    <row r="429" spans="15:20" x14ac:dyDescent="0.2">
      <c r="O429" s="140"/>
      <c r="P429" s="140"/>
      <c r="Q429" s="140"/>
      <c r="R429" s="140"/>
      <c r="S429" s="140"/>
      <c r="T429" s="140"/>
    </row>
    <row r="430" spans="15:20" x14ac:dyDescent="0.2">
      <c r="O430" s="140"/>
      <c r="P430" s="140"/>
      <c r="Q430" s="140"/>
      <c r="R430" s="140"/>
      <c r="S430" s="140"/>
      <c r="T430" s="140"/>
    </row>
    <row r="431" spans="15:20" x14ac:dyDescent="0.2">
      <c r="O431" s="140"/>
      <c r="P431" s="140"/>
      <c r="Q431" s="140"/>
      <c r="R431" s="140"/>
      <c r="S431" s="140"/>
      <c r="T431" s="140"/>
    </row>
    <row r="432" spans="15:20" x14ac:dyDescent="0.2">
      <c r="O432" s="140"/>
      <c r="P432" s="140"/>
      <c r="Q432" s="140"/>
      <c r="R432" s="140"/>
      <c r="S432" s="140"/>
      <c r="T432" s="140"/>
    </row>
    <row r="433" spans="15:20" x14ac:dyDescent="0.2">
      <c r="O433" s="140"/>
      <c r="P433" s="140"/>
      <c r="Q433" s="140"/>
      <c r="R433" s="140"/>
      <c r="S433" s="140"/>
      <c r="T433" s="140"/>
    </row>
    <row r="434" spans="15:20" x14ac:dyDescent="0.2">
      <c r="O434" s="140"/>
      <c r="P434" s="140"/>
      <c r="Q434" s="140"/>
      <c r="R434" s="140"/>
      <c r="S434" s="140"/>
      <c r="T434" s="140"/>
    </row>
    <row r="435" spans="15:20" x14ac:dyDescent="0.2">
      <c r="O435" s="140"/>
      <c r="P435" s="140"/>
      <c r="Q435" s="140"/>
      <c r="R435" s="140"/>
      <c r="S435" s="140"/>
      <c r="T435" s="140"/>
    </row>
    <row r="436" spans="15:20" x14ac:dyDescent="0.2">
      <c r="O436" s="140"/>
      <c r="P436" s="140"/>
      <c r="Q436" s="140"/>
      <c r="R436" s="140"/>
      <c r="S436" s="140"/>
      <c r="T436" s="140"/>
    </row>
    <row r="437" spans="15:20" x14ac:dyDescent="0.2">
      <c r="O437" s="140"/>
      <c r="P437" s="140"/>
      <c r="Q437" s="140"/>
      <c r="R437" s="140"/>
      <c r="S437" s="140"/>
      <c r="T437" s="140"/>
    </row>
    <row r="438" spans="15:20" x14ac:dyDescent="0.2">
      <c r="O438" s="140"/>
      <c r="P438" s="140"/>
      <c r="Q438" s="140"/>
      <c r="R438" s="140"/>
      <c r="S438" s="140"/>
      <c r="T438" s="140"/>
    </row>
    <row r="439" spans="15:20" x14ac:dyDescent="0.2">
      <c r="O439" s="140"/>
      <c r="P439" s="140"/>
      <c r="Q439" s="140"/>
      <c r="R439" s="140"/>
      <c r="S439" s="140"/>
      <c r="T439" s="140"/>
    </row>
    <row r="440" spans="15:20" x14ac:dyDescent="0.2">
      <c r="O440" s="140"/>
      <c r="P440" s="140"/>
      <c r="Q440" s="140"/>
      <c r="R440" s="140"/>
      <c r="S440" s="140"/>
      <c r="T440" s="140"/>
    </row>
    <row r="441" spans="15:20" x14ac:dyDescent="0.2">
      <c r="O441" s="140"/>
      <c r="P441" s="140"/>
      <c r="Q441" s="140"/>
      <c r="R441" s="140"/>
      <c r="S441" s="140"/>
      <c r="T441" s="140"/>
    </row>
    <row r="442" spans="15:20" x14ac:dyDescent="0.2">
      <c r="O442" s="140"/>
      <c r="P442" s="140"/>
      <c r="Q442" s="140"/>
      <c r="R442" s="140"/>
      <c r="S442" s="140"/>
      <c r="T442" s="140"/>
    </row>
    <row r="443" spans="15:20" x14ac:dyDescent="0.2">
      <c r="O443" s="140"/>
      <c r="P443" s="140"/>
      <c r="Q443" s="140"/>
      <c r="R443" s="140"/>
      <c r="S443" s="140"/>
      <c r="T443" s="140"/>
    </row>
    <row r="444" spans="15:20" x14ac:dyDescent="0.2">
      <c r="O444" s="140"/>
      <c r="P444" s="140"/>
      <c r="Q444" s="140"/>
      <c r="R444" s="140"/>
      <c r="S444" s="140"/>
      <c r="T444" s="140"/>
    </row>
    <row r="445" spans="15:20" x14ac:dyDescent="0.2">
      <c r="O445" s="140"/>
      <c r="P445" s="140"/>
      <c r="Q445" s="140"/>
      <c r="R445" s="140"/>
      <c r="S445" s="140"/>
      <c r="T445" s="140"/>
    </row>
    <row r="446" spans="15:20" x14ac:dyDescent="0.2">
      <c r="O446" s="140"/>
      <c r="P446" s="140"/>
      <c r="Q446" s="140"/>
      <c r="R446" s="140"/>
      <c r="S446" s="140"/>
      <c r="T446" s="140"/>
    </row>
    <row r="447" spans="15:20" x14ac:dyDescent="0.2">
      <c r="O447" s="140"/>
      <c r="P447" s="140"/>
      <c r="Q447" s="140"/>
      <c r="R447" s="140"/>
      <c r="S447" s="140"/>
      <c r="T447" s="140"/>
    </row>
    <row r="448" spans="15:20" x14ac:dyDescent="0.2">
      <c r="O448" s="140"/>
      <c r="P448" s="140"/>
      <c r="Q448" s="140"/>
      <c r="R448" s="140"/>
      <c r="S448" s="140"/>
      <c r="T448" s="140"/>
    </row>
    <row r="449" spans="15:20" x14ac:dyDescent="0.2">
      <c r="O449" s="140"/>
      <c r="P449" s="140"/>
      <c r="Q449" s="140"/>
      <c r="R449" s="140"/>
      <c r="S449" s="140"/>
      <c r="T449" s="140"/>
    </row>
    <row r="450" spans="15:20" x14ac:dyDescent="0.2">
      <c r="O450" s="140"/>
      <c r="P450" s="140"/>
      <c r="Q450" s="140"/>
      <c r="R450" s="140"/>
      <c r="S450" s="140"/>
      <c r="T450" s="140"/>
    </row>
    <row r="451" spans="15:20" x14ac:dyDescent="0.2">
      <c r="O451" s="140"/>
      <c r="P451" s="140"/>
      <c r="Q451" s="140"/>
      <c r="R451" s="140"/>
      <c r="S451" s="140"/>
      <c r="T451" s="140"/>
    </row>
    <row r="452" spans="15:20" x14ac:dyDescent="0.2">
      <c r="O452" s="140"/>
      <c r="P452" s="140"/>
      <c r="Q452" s="140"/>
      <c r="R452" s="140"/>
      <c r="S452" s="140"/>
      <c r="T452" s="140"/>
    </row>
    <row r="453" spans="15:20" x14ac:dyDescent="0.2">
      <c r="O453" s="140"/>
      <c r="P453" s="140"/>
      <c r="Q453" s="140"/>
      <c r="R453" s="140"/>
      <c r="S453" s="140"/>
      <c r="T453" s="140"/>
    </row>
    <row r="454" spans="15:20" x14ac:dyDescent="0.2">
      <c r="O454" s="140"/>
      <c r="P454" s="140"/>
      <c r="Q454" s="140"/>
      <c r="R454" s="140"/>
      <c r="S454" s="140"/>
      <c r="T454" s="140"/>
    </row>
    <row r="455" spans="15:20" x14ac:dyDescent="0.2">
      <c r="O455" s="140"/>
      <c r="P455" s="140"/>
      <c r="Q455" s="140"/>
      <c r="R455" s="140"/>
      <c r="S455" s="140"/>
      <c r="T455" s="140"/>
    </row>
    <row r="456" spans="15:20" x14ac:dyDescent="0.2">
      <c r="O456" s="140"/>
      <c r="P456" s="140"/>
      <c r="Q456" s="140"/>
      <c r="R456" s="140"/>
      <c r="S456" s="140"/>
      <c r="T456" s="140"/>
    </row>
    <row r="457" spans="15:20" x14ac:dyDescent="0.2">
      <c r="O457" s="140"/>
      <c r="P457" s="140"/>
      <c r="Q457" s="140"/>
      <c r="R457" s="140"/>
      <c r="S457" s="140"/>
      <c r="T457" s="140"/>
    </row>
    <row r="458" spans="15:20" x14ac:dyDescent="0.2">
      <c r="O458" s="140"/>
      <c r="P458" s="140"/>
      <c r="Q458" s="140"/>
      <c r="R458" s="140"/>
      <c r="S458" s="140"/>
      <c r="T458" s="140"/>
    </row>
    <row r="459" spans="15:20" x14ac:dyDescent="0.2">
      <c r="O459" s="140"/>
      <c r="P459" s="140"/>
      <c r="Q459" s="140"/>
      <c r="R459" s="140"/>
      <c r="S459" s="140"/>
      <c r="T459" s="140"/>
    </row>
    <row r="460" spans="15:20" x14ac:dyDescent="0.2">
      <c r="O460" s="140"/>
      <c r="P460" s="140"/>
      <c r="Q460" s="140"/>
      <c r="R460" s="140"/>
      <c r="S460" s="140"/>
      <c r="T460" s="140"/>
    </row>
    <row r="461" spans="15:20" x14ac:dyDescent="0.2">
      <c r="O461" s="140"/>
      <c r="P461" s="140"/>
      <c r="Q461" s="140"/>
      <c r="R461" s="140"/>
      <c r="S461" s="140"/>
      <c r="T461" s="140"/>
    </row>
    <row r="462" spans="15:20" x14ac:dyDescent="0.2">
      <c r="O462" s="140"/>
      <c r="P462" s="140"/>
      <c r="Q462" s="140"/>
      <c r="R462" s="140"/>
      <c r="S462" s="140"/>
      <c r="T462" s="140"/>
    </row>
    <row r="463" spans="15:20" x14ac:dyDescent="0.2">
      <c r="O463" s="140"/>
      <c r="P463" s="140"/>
      <c r="Q463" s="140"/>
      <c r="R463" s="140"/>
      <c r="S463" s="140"/>
      <c r="T463" s="140"/>
    </row>
    <row r="464" spans="15:20" x14ac:dyDescent="0.2">
      <c r="O464" s="140"/>
      <c r="P464" s="140"/>
      <c r="Q464" s="140"/>
      <c r="R464" s="140"/>
      <c r="S464" s="140"/>
      <c r="T464" s="140"/>
    </row>
    <row r="465" spans="15:20" x14ac:dyDescent="0.2">
      <c r="O465" s="140"/>
      <c r="P465" s="140"/>
      <c r="Q465" s="140"/>
      <c r="R465" s="140"/>
      <c r="S465" s="140"/>
      <c r="T465" s="140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E26" sqref="E26"/>
    </sheetView>
  </sheetViews>
  <sheetFormatPr defaultRowHeight="11.25" x14ac:dyDescent="0.2"/>
  <cols>
    <col min="1" max="1" width="1.42578125" style="21" customWidth="1"/>
    <col min="2" max="2" width="14.42578125" style="22" customWidth="1"/>
    <col min="3" max="3" width="9.140625" style="21"/>
    <col min="4" max="4" width="15.85546875" style="21" customWidth="1"/>
    <col min="5" max="5" width="15.5703125" style="21" customWidth="1"/>
    <col min="6" max="7" width="9.140625" style="21"/>
    <col min="8" max="8" width="12.28515625" style="21" customWidth="1"/>
    <col min="9" max="9" width="12" style="21" customWidth="1"/>
    <col min="10" max="16384" width="9.140625" style="21"/>
  </cols>
  <sheetData>
    <row r="1" spans="2:9" ht="4.5" customHeight="1" thickBot="1" x14ac:dyDescent="0.25"/>
    <row r="2" spans="2:9" x14ac:dyDescent="0.2">
      <c r="B2" s="115" t="s">
        <v>100</v>
      </c>
      <c r="C2" s="116">
        <v>55</v>
      </c>
    </row>
    <row r="3" spans="2:9" x14ac:dyDescent="0.2">
      <c r="B3" s="40" t="s">
        <v>101</v>
      </c>
      <c r="C3" s="117">
        <v>550</v>
      </c>
    </row>
    <row r="4" spans="2:9" x14ac:dyDescent="0.2">
      <c r="B4" s="40" t="s">
        <v>102</v>
      </c>
      <c r="C4" s="117">
        <v>10</v>
      </c>
    </row>
    <row r="5" spans="2:9" x14ac:dyDescent="0.2">
      <c r="B5" s="40" t="s">
        <v>103</v>
      </c>
      <c r="C5" s="118">
        <v>18</v>
      </c>
    </row>
    <row r="6" spans="2:9" x14ac:dyDescent="0.2">
      <c r="B6" s="40" t="s">
        <v>104</v>
      </c>
      <c r="C6" s="118">
        <v>800</v>
      </c>
    </row>
    <row r="7" spans="2:9" ht="12" thickBot="1" x14ac:dyDescent="0.25">
      <c r="B7" s="47" t="s">
        <v>105</v>
      </c>
      <c r="C7" s="119">
        <v>1</v>
      </c>
    </row>
    <row r="8" spans="2:9" x14ac:dyDescent="0.2">
      <c r="B8" s="120" t="s">
        <v>106</v>
      </c>
      <c r="C8" s="121">
        <f>C5*C6</f>
        <v>14400</v>
      </c>
      <c r="E8" s="122"/>
      <c r="F8" s="123"/>
      <c r="G8" s="124" t="s">
        <v>107</v>
      </c>
      <c r="H8" s="123"/>
      <c r="I8" s="125"/>
    </row>
    <row r="9" spans="2:9" x14ac:dyDescent="0.2">
      <c r="B9" s="126" t="s">
        <v>108</v>
      </c>
      <c r="C9" s="127">
        <f>C8*C4</f>
        <v>144000</v>
      </c>
    </row>
    <row r="10" spans="2:9" ht="12" thickBot="1" x14ac:dyDescent="0.25">
      <c r="B10" s="128" t="s">
        <v>109</v>
      </c>
      <c r="C10" s="129">
        <f>C3/C2</f>
        <v>10</v>
      </c>
    </row>
    <row r="12" spans="2:9" x14ac:dyDescent="0.2">
      <c r="D12" s="25" t="s">
        <v>110</v>
      </c>
      <c r="F12" s="25" t="s">
        <v>111</v>
      </c>
      <c r="G12" s="25" t="s">
        <v>112</v>
      </c>
      <c r="H12" s="25" t="s">
        <v>113</v>
      </c>
    </row>
    <row r="13" spans="2:9" x14ac:dyDescent="0.2">
      <c r="E13" s="22" t="s">
        <v>114</v>
      </c>
      <c r="F13" s="130">
        <f>$C$3</f>
        <v>550</v>
      </c>
      <c r="G13" s="21">
        <f>$C$7</f>
        <v>1</v>
      </c>
      <c r="H13" s="23">
        <f>$C$8</f>
        <v>14400</v>
      </c>
      <c r="I13" s="131">
        <f>F13*G13*H13</f>
        <v>7920000</v>
      </c>
    </row>
    <row r="14" spans="2:9" ht="12" thickBot="1" x14ac:dyDescent="0.25">
      <c r="E14" s="22" t="s">
        <v>115</v>
      </c>
      <c r="F14" s="132">
        <f>$C$2</f>
        <v>55</v>
      </c>
      <c r="G14" s="21">
        <f>$C$7</f>
        <v>1</v>
      </c>
      <c r="H14" s="23">
        <f>$C$9</f>
        <v>144000</v>
      </c>
      <c r="I14" s="133">
        <f>F14*G14*H14</f>
        <v>7920000</v>
      </c>
    </row>
    <row r="15" spans="2:9" ht="12.75" thickTop="1" thickBot="1" x14ac:dyDescent="0.25">
      <c r="I15" s="134">
        <f>I13-I14</f>
        <v>0</v>
      </c>
    </row>
    <row r="18" spans="4:9" x14ac:dyDescent="0.2">
      <c r="D18" s="25" t="s">
        <v>116</v>
      </c>
      <c r="F18" s="25" t="s">
        <v>111</v>
      </c>
      <c r="G18" s="25" t="s">
        <v>112</v>
      </c>
      <c r="H18" s="25" t="s">
        <v>113</v>
      </c>
    </row>
    <row r="19" spans="4:9" x14ac:dyDescent="0.2">
      <c r="E19" s="22" t="s">
        <v>117</v>
      </c>
      <c r="F19" s="130">
        <f>$C$3</f>
        <v>550</v>
      </c>
      <c r="G19" s="21">
        <f>$C$7</f>
        <v>1</v>
      </c>
      <c r="H19" s="23">
        <f>$C$8</f>
        <v>14400</v>
      </c>
      <c r="I19" s="131">
        <f>F19*G19*H19</f>
        <v>7920000</v>
      </c>
    </row>
    <row r="20" spans="4:9" ht="12" thickBot="1" x14ac:dyDescent="0.25">
      <c r="E20" s="22" t="s">
        <v>118</v>
      </c>
      <c r="F20" s="132">
        <f>$C$2</f>
        <v>55</v>
      </c>
      <c r="G20" s="21">
        <f>$C$7</f>
        <v>1</v>
      </c>
      <c r="H20" s="23">
        <f>$C$9</f>
        <v>144000</v>
      </c>
      <c r="I20" s="133">
        <f>F20*G20*H20</f>
        <v>7920000</v>
      </c>
    </row>
    <row r="21" spans="4:9" ht="12.75" thickTop="1" thickBot="1" x14ac:dyDescent="0.25">
      <c r="I21" s="134">
        <f>I20-I19</f>
        <v>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V1475"/>
  <sheetViews>
    <sheetView workbookViewId="0">
      <pane xSplit="4" ySplit="8" topLeftCell="BO9" activePane="bottomRight" state="frozen"/>
      <selection pane="topRight" activeCell="C1" sqref="C1"/>
      <selection pane="bottomLeft" activeCell="A9" sqref="A9"/>
      <selection pane="bottomRight" activeCell="BQ12" sqref="BQ12"/>
    </sheetView>
  </sheetViews>
  <sheetFormatPr defaultColWidth="5.7109375" defaultRowHeight="11.25" x14ac:dyDescent="0.2"/>
  <cols>
    <col min="1" max="1" width="9.140625" style="21" customWidth="1"/>
    <col min="2" max="2" width="11.28515625" style="21" bestFit="1" customWidth="1"/>
    <col min="3" max="3" width="5.85546875" style="21" bestFit="1" customWidth="1"/>
    <col min="4" max="4" width="6.42578125" style="101" bestFit="1" customWidth="1"/>
    <col min="5" max="5" width="6.28515625" style="66" bestFit="1" customWidth="1"/>
    <col min="6" max="6" width="6.28515625" style="21" customWidth="1"/>
    <col min="7" max="8" width="6" style="21" bestFit="1" customWidth="1"/>
    <col min="9" max="9" width="8.28515625" style="21" bestFit="1" customWidth="1"/>
    <col min="10" max="10" width="7.140625" style="21" customWidth="1"/>
    <col min="11" max="11" width="12.28515625" style="21" bestFit="1" customWidth="1"/>
    <col min="12" max="12" width="6.85546875" style="146" bestFit="1" customWidth="1"/>
    <col min="13" max="13" width="8.42578125" style="147" bestFit="1" customWidth="1"/>
    <col min="14" max="14" width="7.42578125" style="66" bestFit="1" customWidth="1"/>
    <col min="15" max="15" width="7.5703125" style="66" bestFit="1" customWidth="1"/>
    <col min="16" max="16" width="12.28515625" style="21" bestFit="1" customWidth="1"/>
    <col min="17" max="17" width="6.85546875" style="146" bestFit="1" customWidth="1"/>
    <col min="18" max="18" width="8.42578125" style="147" bestFit="1" customWidth="1"/>
    <col min="19" max="19" width="7.42578125" style="66" bestFit="1" customWidth="1"/>
    <col min="20" max="20" width="7.5703125" style="66" bestFit="1" customWidth="1"/>
    <col min="21" max="21" width="10" style="66" bestFit="1" customWidth="1"/>
    <col min="22" max="22" width="12.42578125" style="66" bestFit="1" customWidth="1"/>
    <col min="23" max="23" width="11" style="66" bestFit="1" customWidth="1"/>
    <col min="24" max="24" width="6.85546875" style="146" bestFit="1" customWidth="1"/>
    <col min="25" max="25" width="8.42578125" style="147" bestFit="1" customWidth="1"/>
    <col min="26" max="26" width="7.42578125" style="66" bestFit="1" customWidth="1"/>
    <col min="27" max="27" width="7.5703125" style="66" bestFit="1" customWidth="1"/>
    <col min="28" max="31" width="7.42578125" style="66" bestFit="1" customWidth="1"/>
    <col min="32" max="32" width="10.140625" style="21" bestFit="1" customWidth="1"/>
    <col min="33" max="33" width="10.140625" style="21" customWidth="1"/>
    <col min="34" max="34" width="9.140625" style="21" bestFit="1" customWidth="1"/>
    <col min="35" max="35" width="9.140625" style="21" customWidth="1"/>
    <col min="36" max="37" width="10.28515625" style="21" customWidth="1"/>
    <col min="38" max="38" width="13" style="21" bestFit="1" customWidth="1"/>
    <col min="39" max="39" width="13" style="21" customWidth="1"/>
    <col min="40" max="40" width="12" style="21" bestFit="1" customWidth="1"/>
    <col min="41" max="41" width="12" style="21" customWidth="1"/>
    <col min="42" max="42" width="11.28515625" style="21" bestFit="1" customWidth="1"/>
    <col min="43" max="43" width="11.28515625" style="21" customWidth="1"/>
    <col min="44" max="44" width="11.28515625" style="26" customWidth="1"/>
    <col min="45" max="46" width="10.85546875" style="21" customWidth="1"/>
    <col min="47" max="47" width="11.7109375" style="21" bestFit="1" customWidth="1"/>
    <col min="48" max="48" width="11.7109375" style="21" customWidth="1"/>
    <col min="49" max="50" width="12.42578125" style="21" customWidth="1"/>
    <col min="51" max="51" width="12.140625" style="21" bestFit="1" customWidth="1"/>
    <col min="52" max="52" width="12.140625" style="21" customWidth="1"/>
    <col min="53" max="53" width="13.42578125" style="21" bestFit="1" customWidth="1"/>
    <col min="54" max="54" width="13.42578125" style="21" customWidth="1"/>
    <col min="55" max="55" width="11.28515625" style="21" bestFit="1" customWidth="1"/>
    <col min="56" max="56" width="11.28515625" style="21" customWidth="1"/>
    <col min="57" max="67" width="11.42578125" style="21" customWidth="1"/>
    <col min="68" max="68" width="10" style="21" bestFit="1" customWidth="1"/>
    <col min="69" max="69" width="14.5703125" style="21" customWidth="1"/>
    <col min="70" max="71" width="12.7109375" style="21" customWidth="1"/>
    <col min="72" max="72" width="11" style="21" bestFit="1" customWidth="1"/>
    <col min="73" max="73" width="11" style="21" customWidth="1"/>
    <col min="74" max="74" width="10.85546875" style="21" bestFit="1" customWidth="1"/>
    <col min="75" max="75" width="10.85546875" style="21" customWidth="1"/>
    <col min="76" max="76" width="10.85546875" style="21" bestFit="1" customWidth="1"/>
    <col min="77" max="77" width="10.85546875" style="21" customWidth="1"/>
    <col min="78" max="78" width="13.42578125" style="21" bestFit="1" customWidth="1"/>
    <col min="79" max="79" width="13.42578125" style="21" customWidth="1"/>
    <col min="80" max="80" width="9" style="21" bestFit="1" customWidth="1"/>
    <col min="81" max="81" width="9" style="21" customWidth="1"/>
    <col min="82" max="82" width="9.5703125" style="21" bestFit="1" customWidth="1"/>
    <col min="83" max="83" width="9.5703125" style="21" customWidth="1"/>
    <col min="84" max="84" width="8.7109375" style="21" bestFit="1" customWidth="1"/>
    <col min="85" max="85" width="8.7109375" style="21" customWidth="1"/>
    <col min="86" max="86" width="8.7109375" style="21" bestFit="1" customWidth="1"/>
    <col min="87" max="87" width="8.7109375" style="21" customWidth="1"/>
    <col min="88" max="88" width="16.28515625" style="21" customWidth="1"/>
    <col min="89" max="94" width="5.7109375" style="21" customWidth="1"/>
    <col min="95" max="96" width="14.85546875" style="21" customWidth="1"/>
    <col min="97" max="98" width="10.28515625" style="21" customWidth="1"/>
    <col min="99" max="100" width="10" style="21" customWidth="1"/>
    <col min="101" max="16384" width="5.7109375" style="21"/>
  </cols>
  <sheetData>
    <row r="1" spans="1:100" ht="12" thickBot="1" x14ac:dyDescent="0.25">
      <c r="A1" s="85">
        <f ca="1">TODAY()</f>
        <v>36881</v>
      </c>
      <c r="D1" s="86">
        <v>1</v>
      </c>
      <c r="E1" s="66">
        <v>2</v>
      </c>
      <c r="F1" s="86">
        <v>3</v>
      </c>
      <c r="G1" s="66">
        <v>4</v>
      </c>
      <c r="H1" s="86">
        <v>5</v>
      </c>
      <c r="I1" s="66">
        <v>6</v>
      </c>
      <c r="J1" s="86">
        <v>7</v>
      </c>
      <c r="K1" s="6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66">
        <v>14</v>
      </c>
      <c r="R1" s="86">
        <v>15</v>
      </c>
      <c r="S1" s="66">
        <v>16</v>
      </c>
      <c r="T1" s="86">
        <v>17</v>
      </c>
      <c r="U1" s="6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66">
        <v>24</v>
      </c>
      <c r="AB1" s="86">
        <v>25</v>
      </c>
      <c r="AC1" s="66">
        <v>26</v>
      </c>
      <c r="AD1" s="86">
        <v>27</v>
      </c>
      <c r="AE1" s="6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66">
        <v>34</v>
      </c>
      <c r="AL1" s="86">
        <v>35</v>
      </c>
      <c r="AM1" s="66">
        <v>36</v>
      </c>
      <c r="AN1" s="86">
        <v>37</v>
      </c>
      <c r="AO1" s="6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66">
        <v>44</v>
      </c>
      <c r="AV1" s="86">
        <v>45</v>
      </c>
      <c r="AW1" s="66">
        <v>46</v>
      </c>
      <c r="AX1" s="86">
        <v>47</v>
      </c>
      <c r="AY1" s="6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66">
        <v>54</v>
      </c>
      <c r="BF1" s="86">
        <v>55</v>
      </c>
      <c r="BG1" s="66">
        <v>56</v>
      </c>
      <c r="BH1" s="86">
        <v>57</v>
      </c>
      <c r="BI1" s="6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66">
        <v>64</v>
      </c>
      <c r="BP1" s="86">
        <v>65</v>
      </c>
      <c r="BQ1" s="66">
        <v>66</v>
      </c>
      <c r="BR1" s="86">
        <v>67</v>
      </c>
      <c r="BS1" s="6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66">
        <v>74</v>
      </c>
      <c r="BZ1" s="86">
        <v>75</v>
      </c>
      <c r="CA1" s="66">
        <v>76</v>
      </c>
      <c r="CB1" s="86">
        <v>77</v>
      </c>
      <c r="CC1" s="6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66">
        <v>84</v>
      </c>
      <c r="CJ1" s="86">
        <v>85</v>
      </c>
    </row>
    <row r="2" spans="1:100" x14ac:dyDescent="0.2">
      <c r="I2" s="115" t="s">
        <v>141</v>
      </c>
      <c r="J2" s="148">
        <v>16</v>
      </c>
      <c r="L2" s="66"/>
      <c r="M2" s="66"/>
      <c r="Q2" s="66"/>
      <c r="R2" s="66"/>
      <c r="X2" s="66"/>
      <c r="Y2" s="66"/>
    </row>
    <row r="3" spans="1:100" x14ac:dyDescent="0.2">
      <c r="I3" s="40" t="s">
        <v>142</v>
      </c>
      <c r="J3" s="150">
        <v>8</v>
      </c>
      <c r="L3" s="66"/>
      <c r="M3" s="66"/>
      <c r="Q3" s="139"/>
      <c r="R3" s="140"/>
      <c r="S3" s="140"/>
      <c r="T3" s="140"/>
      <c r="X3" s="66"/>
      <c r="Y3" s="66"/>
    </row>
    <row r="4" spans="1:100" x14ac:dyDescent="0.2">
      <c r="D4" s="141"/>
      <c r="E4" s="140"/>
      <c r="I4" s="40" t="s">
        <v>143</v>
      </c>
      <c r="J4" s="117">
        <v>2</v>
      </c>
      <c r="L4" s="139"/>
      <c r="M4" s="140"/>
      <c r="N4" s="140"/>
      <c r="O4" s="140"/>
      <c r="Q4" s="66"/>
      <c r="R4" s="66"/>
      <c r="U4" s="139"/>
      <c r="V4" s="139"/>
      <c r="W4" s="140"/>
      <c r="X4" s="139"/>
      <c r="Y4" s="140"/>
      <c r="Z4" s="140"/>
      <c r="AA4" s="140"/>
      <c r="AB4" s="140"/>
      <c r="AC4" s="140"/>
      <c r="AD4" s="140"/>
      <c r="AE4" s="140"/>
    </row>
    <row r="5" spans="1:100" ht="12.75" customHeight="1" thickBot="1" x14ac:dyDescent="0.25">
      <c r="D5" s="142"/>
      <c r="E5" s="21"/>
      <c r="I5" s="47" t="s">
        <v>102</v>
      </c>
      <c r="J5" s="158">
        <v>7.5</v>
      </c>
      <c r="L5" s="21"/>
      <c r="M5" s="21"/>
      <c r="N5" s="21"/>
      <c r="O5" s="21"/>
      <c r="Q5" s="21"/>
      <c r="R5" s="21"/>
      <c r="S5" s="21"/>
      <c r="T5" s="21"/>
      <c r="X5" s="21"/>
      <c r="Y5" s="21"/>
      <c r="Z5" s="156"/>
      <c r="AA5" s="21"/>
      <c r="AB5" s="21"/>
      <c r="AC5" s="21"/>
      <c r="AD5" s="21"/>
      <c r="AE5" s="21"/>
      <c r="AF5" s="223">
        <v>37408</v>
      </c>
      <c r="AG5" s="159"/>
      <c r="AH5" s="159">
        <v>37561</v>
      </c>
      <c r="AI5" s="159"/>
      <c r="AJ5" s="223">
        <v>37681</v>
      </c>
      <c r="AK5" s="223"/>
      <c r="AL5" s="223">
        <v>37681</v>
      </c>
      <c r="AM5" s="223"/>
      <c r="AN5" s="159">
        <v>37712</v>
      </c>
      <c r="AO5" s="159"/>
      <c r="AP5" s="159">
        <v>37987</v>
      </c>
      <c r="AQ5" s="159"/>
      <c r="AS5" s="159">
        <v>37043</v>
      </c>
      <c r="AT5" s="159"/>
      <c r="AU5" s="159">
        <v>37073</v>
      </c>
      <c r="AV5" s="159"/>
      <c r="AW5" s="159">
        <v>37438</v>
      </c>
      <c r="AX5" s="159"/>
      <c r="AY5" s="159">
        <v>37530</v>
      </c>
      <c r="AZ5" s="159"/>
      <c r="BA5" s="159">
        <v>37622</v>
      </c>
      <c r="BB5" s="159"/>
      <c r="BC5" s="159">
        <v>37712</v>
      </c>
      <c r="BD5" s="159"/>
      <c r="BE5" s="159">
        <v>37865</v>
      </c>
      <c r="BF5" s="159"/>
      <c r="BG5" s="159">
        <v>37196</v>
      </c>
      <c r="BH5" s="159"/>
      <c r="BI5" s="159">
        <v>37500</v>
      </c>
      <c r="BJ5" s="159"/>
      <c r="BK5" s="159">
        <v>37773</v>
      </c>
      <c r="BL5" s="159"/>
      <c r="BM5" s="159">
        <v>38139</v>
      </c>
      <c r="BN5" s="159"/>
      <c r="BO5" s="159"/>
      <c r="BP5" s="159">
        <v>36951</v>
      </c>
      <c r="BQ5" s="159"/>
      <c r="BR5" s="159">
        <v>37012</v>
      </c>
      <c r="BS5" s="159"/>
      <c r="BT5" s="159">
        <v>37043</v>
      </c>
      <c r="BU5" s="159"/>
      <c r="BV5" s="159">
        <v>37104</v>
      </c>
      <c r="BW5" s="159"/>
      <c r="BX5" s="159">
        <v>37226</v>
      </c>
      <c r="BY5" s="159"/>
      <c r="BZ5" s="159">
        <v>37469</v>
      </c>
      <c r="CA5" s="159"/>
      <c r="CB5" s="159">
        <v>37591</v>
      </c>
      <c r="CC5" s="159"/>
      <c r="CD5" s="159">
        <v>37773</v>
      </c>
      <c r="CE5" s="159"/>
      <c r="CF5" s="159">
        <v>37773</v>
      </c>
      <c r="CG5" s="159"/>
      <c r="CH5" s="159">
        <v>37956</v>
      </c>
      <c r="CI5" s="159"/>
      <c r="CQ5" s="159">
        <v>37408</v>
      </c>
      <c r="CR5" s="159"/>
      <c r="CS5" s="159">
        <v>37773</v>
      </c>
      <c r="CT5" s="159"/>
      <c r="CU5" s="159">
        <v>37773</v>
      </c>
      <c r="CV5" s="159"/>
    </row>
    <row r="6" spans="1:100" ht="12.75" customHeight="1" x14ac:dyDescent="0.2">
      <c r="D6" s="142"/>
      <c r="E6" s="391" t="s">
        <v>140</v>
      </c>
      <c r="F6" s="392"/>
      <c r="G6" s="392"/>
      <c r="H6" s="392"/>
      <c r="I6" s="392"/>
      <c r="J6" s="393"/>
      <c r="K6" s="160"/>
      <c r="L6" s="402" t="s">
        <v>25</v>
      </c>
      <c r="M6" s="403"/>
      <c r="N6" s="186"/>
      <c r="O6" s="186"/>
      <c r="P6" s="167"/>
      <c r="Q6" s="400" t="s">
        <v>22</v>
      </c>
      <c r="R6" s="401"/>
      <c r="S6" s="200"/>
      <c r="T6" s="193"/>
      <c r="U6" s="170"/>
      <c r="V6" s="171"/>
      <c r="W6" s="171"/>
      <c r="X6" s="398" t="s">
        <v>135</v>
      </c>
      <c r="Y6" s="399"/>
      <c r="Z6" s="394" t="s">
        <v>83</v>
      </c>
      <c r="AA6" s="395"/>
      <c r="AB6" s="395" t="s">
        <v>90</v>
      </c>
      <c r="AC6" s="395"/>
      <c r="AD6" s="171" t="s">
        <v>92</v>
      </c>
      <c r="AE6" s="203"/>
      <c r="AF6" s="396" t="s">
        <v>31</v>
      </c>
      <c r="AG6" s="397"/>
      <c r="AH6" s="396" t="s">
        <v>36</v>
      </c>
      <c r="AI6" s="397"/>
      <c r="AJ6" s="396" t="s">
        <v>38</v>
      </c>
      <c r="AK6" s="397"/>
      <c r="AL6" s="396" t="s">
        <v>39</v>
      </c>
      <c r="AM6" s="404"/>
      <c r="AN6" s="396" t="s">
        <v>41</v>
      </c>
      <c r="AO6" s="404"/>
      <c r="AP6" s="396" t="s">
        <v>45</v>
      </c>
      <c r="AQ6" s="404"/>
      <c r="AR6" s="233" t="s">
        <v>166</v>
      </c>
      <c r="AS6" s="388" t="s">
        <v>27</v>
      </c>
      <c r="AT6" s="387"/>
      <c r="AU6" s="386" t="s">
        <v>23</v>
      </c>
      <c r="AV6" s="387"/>
      <c r="AW6" s="386" t="s">
        <v>30</v>
      </c>
      <c r="AX6" s="387"/>
      <c r="AY6" s="386" t="s">
        <v>35</v>
      </c>
      <c r="AZ6" s="388"/>
      <c r="BA6" s="386" t="s">
        <v>149</v>
      </c>
      <c r="BB6" s="387"/>
      <c r="BC6" s="386" t="s">
        <v>40</v>
      </c>
      <c r="BD6" s="388"/>
      <c r="BE6" s="386" t="s">
        <v>43</v>
      </c>
      <c r="BF6" s="387"/>
      <c r="BG6" s="389" t="s">
        <v>28</v>
      </c>
      <c r="BH6" s="390"/>
      <c r="BI6" s="389" t="s">
        <v>34</v>
      </c>
      <c r="BJ6" s="390"/>
      <c r="BK6" s="389" t="s">
        <v>37</v>
      </c>
      <c r="BL6" s="390"/>
      <c r="BM6" s="389" t="s">
        <v>167</v>
      </c>
      <c r="BN6" s="390"/>
      <c r="BO6" s="224" t="s">
        <v>166</v>
      </c>
      <c r="BP6" s="383" t="s">
        <v>150</v>
      </c>
      <c r="BQ6" s="384"/>
      <c r="BR6" s="383" t="s">
        <v>151</v>
      </c>
      <c r="BS6" s="384"/>
      <c r="BT6" s="383" t="s">
        <v>63</v>
      </c>
      <c r="BU6" s="384"/>
      <c r="BV6" s="383" t="s">
        <v>153</v>
      </c>
      <c r="BW6" s="384"/>
      <c r="BX6" s="383" t="s">
        <v>152</v>
      </c>
      <c r="BY6" s="385"/>
      <c r="BZ6" s="383" t="s">
        <v>66</v>
      </c>
      <c r="CA6" s="384"/>
      <c r="CB6" s="383" t="s">
        <v>69</v>
      </c>
      <c r="CC6" s="385"/>
      <c r="CD6" s="383" t="s">
        <v>70</v>
      </c>
      <c r="CE6" s="384"/>
      <c r="CF6" s="383" t="s">
        <v>154</v>
      </c>
      <c r="CG6" s="384"/>
      <c r="CH6" s="383" t="s">
        <v>72</v>
      </c>
      <c r="CI6" s="384"/>
      <c r="CJ6" s="242" t="s">
        <v>166</v>
      </c>
      <c r="CQ6" s="383" t="s">
        <v>68</v>
      </c>
      <c r="CR6" s="385"/>
      <c r="CS6" s="383" t="s">
        <v>74</v>
      </c>
      <c r="CT6" s="384"/>
      <c r="CU6" s="383" t="s">
        <v>155</v>
      </c>
      <c r="CV6" s="384"/>
    </row>
    <row r="7" spans="1:100" x14ac:dyDescent="0.2">
      <c r="D7" s="142"/>
      <c r="E7" s="149"/>
      <c r="F7" s="66"/>
      <c r="G7" s="66"/>
      <c r="H7" s="66"/>
      <c r="I7" s="66"/>
      <c r="J7" s="150"/>
      <c r="K7" s="161"/>
      <c r="L7" s="162" t="s">
        <v>136</v>
      </c>
      <c r="M7" s="163" t="s">
        <v>137</v>
      </c>
      <c r="N7" s="187"/>
      <c r="O7" s="187"/>
      <c r="P7" s="168"/>
      <c r="Q7" s="195" t="s">
        <v>136</v>
      </c>
      <c r="R7" s="196" t="s">
        <v>137</v>
      </c>
      <c r="S7" s="201"/>
      <c r="T7" s="194"/>
      <c r="U7" s="172"/>
      <c r="V7" s="173"/>
      <c r="W7" s="173"/>
      <c r="X7" s="174" t="s">
        <v>136</v>
      </c>
      <c r="Y7" s="175" t="s">
        <v>137</v>
      </c>
      <c r="Z7" s="172"/>
      <c r="AA7" s="173"/>
      <c r="AB7" s="173"/>
      <c r="AC7" s="173"/>
      <c r="AD7" s="173"/>
      <c r="AE7" s="204"/>
      <c r="AF7" s="161">
        <v>880</v>
      </c>
      <c r="AG7" s="212"/>
      <c r="AH7" s="161">
        <v>510</v>
      </c>
      <c r="AI7" s="212"/>
      <c r="AJ7" s="161">
        <v>420</v>
      </c>
      <c r="AK7" s="212"/>
      <c r="AL7" s="161">
        <v>500</v>
      </c>
      <c r="AM7" s="211"/>
      <c r="AN7" s="161">
        <v>1056</v>
      </c>
      <c r="AO7" s="211"/>
      <c r="AP7" s="161">
        <v>550</v>
      </c>
      <c r="AQ7" s="211"/>
      <c r="AR7" s="234"/>
      <c r="AS7" s="216">
        <v>500</v>
      </c>
      <c r="AT7" s="168"/>
      <c r="AU7" s="215">
        <v>500</v>
      </c>
      <c r="AV7" s="168"/>
      <c r="AW7" s="215">
        <v>880</v>
      </c>
      <c r="AX7" s="168"/>
      <c r="AY7" s="215">
        <v>1090</v>
      </c>
      <c r="AZ7" s="216"/>
      <c r="BA7" s="215">
        <v>500</v>
      </c>
      <c r="BB7" s="168"/>
      <c r="BC7" s="215">
        <v>530</v>
      </c>
      <c r="BD7" s="216"/>
      <c r="BE7" s="215">
        <v>530</v>
      </c>
      <c r="BF7" s="168"/>
      <c r="BG7" s="245">
        <v>1048</v>
      </c>
      <c r="BH7" s="246"/>
      <c r="BI7" s="245">
        <v>500</v>
      </c>
      <c r="BJ7" s="246"/>
      <c r="BK7" s="245">
        <v>750</v>
      </c>
      <c r="BL7" s="246"/>
      <c r="BM7" s="245">
        <v>1000</v>
      </c>
      <c r="BN7" s="246"/>
      <c r="BO7" s="216"/>
      <c r="BP7" s="219">
        <v>545</v>
      </c>
      <c r="BQ7" s="221"/>
      <c r="BR7" s="219">
        <v>520</v>
      </c>
      <c r="BS7" s="221"/>
      <c r="BT7" s="219">
        <v>560</v>
      </c>
      <c r="BU7" s="221"/>
      <c r="BV7" s="219">
        <v>70</v>
      </c>
      <c r="BW7" s="221"/>
      <c r="BX7" s="219">
        <v>550</v>
      </c>
      <c r="BY7" s="220"/>
      <c r="BZ7" s="219">
        <v>550</v>
      </c>
      <c r="CA7" s="221"/>
      <c r="CB7" s="219">
        <v>2000</v>
      </c>
      <c r="CC7" s="220"/>
      <c r="CD7" s="219">
        <v>1000</v>
      </c>
      <c r="CE7" s="221"/>
      <c r="CF7" s="219">
        <v>530</v>
      </c>
      <c r="CG7" s="221"/>
      <c r="CH7" s="219">
        <v>750</v>
      </c>
      <c r="CI7" s="221"/>
      <c r="CJ7" s="239"/>
      <c r="CQ7" s="219">
        <v>250</v>
      </c>
      <c r="CR7" s="220"/>
      <c r="CS7" s="219">
        <v>500</v>
      </c>
      <c r="CT7" s="221"/>
      <c r="CU7" s="219">
        <v>1000</v>
      </c>
      <c r="CV7" s="221"/>
    </row>
    <row r="8" spans="1:100" s="22" customFormat="1" ht="12" thickBot="1" x14ac:dyDescent="0.25">
      <c r="D8" s="142"/>
      <c r="E8" s="151" t="s">
        <v>139</v>
      </c>
      <c r="F8" s="152" t="s">
        <v>80</v>
      </c>
      <c r="G8" s="152" t="s">
        <v>83</v>
      </c>
      <c r="H8" s="152" t="s">
        <v>90</v>
      </c>
      <c r="I8" s="152" t="s">
        <v>92</v>
      </c>
      <c r="J8" s="153" t="s">
        <v>85</v>
      </c>
      <c r="K8" s="164" t="s">
        <v>144</v>
      </c>
      <c r="L8" s="165" t="s">
        <v>138</v>
      </c>
      <c r="M8" s="166" t="s">
        <v>138</v>
      </c>
      <c r="N8" s="188" t="s">
        <v>141</v>
      </c>
      <c r="O8" s="188" t="s">
        <v>142</v>
      </c>
      <c r="P8" s="210" t="s">
        <v>148</v>
      </c>
      <c r="Q8" s="197" t="s">
        <v>138</v>
      </c>
      <c r="R8" s="198" t="s">
        <v>138</v>
      </c>
      <c r="S8" s="202" t="s">
        <v>141</v>
      </c>
      <c r="T8" s="199" t="s">
        <v>142</v>
      </c>
      <c r="U8" s="176" t="s">
        <v>146</v>
      </c>
      <c r="V8" s="177" t="s">
        <v>147</v>
      </c>
      <c r="W8" s="177" t="s">
        <v>145</v>
      </c>
      <c r="X8" s="178" t="s">
        <v>138</v>
      </c>
      <c r="Y8" s="179" t="s">
        <v>138</v>
      </c>
      <c r="Z8" s="205" t="s">
        <v>141</v>
      </c>
      <c r="AA8" s="206" t="s">
        <v>142</v>
      </c>
      <c r="AB8" s="206" t="s">
        <v>141</v>
      </c>
      <c r="AC8" s="206" t="s">
        <v>141</v>
      </c>
      <c r="AD8" s="206" t="s">
        <v>141</v>
      </c>
      <c r="AE8" s="207" t="s">
        <v>141</v>
      </c>
      <c r="AF8" s="164" t="s">
        <v>141</v>
      </c>
      <c r="AG8" s="214" t="s">
        <v>142</v>
      </c>
      <c r="AH8" s="164" t="s">
        <v>141</v>
      </c>
      <c r="AI8" s="214" t="s">
        <v>142</v>
      </c>
      <c r="AJ8" s="164" t="s">
        <v>141</v>
      </c>
      <c r="AK8" s="214" t="s">
        <v>142</v>
      </c>
      <c r="AL8" s="164" t="s">
        <v>141</v>
      </c>
      <c r="AM8" s="213" t="s">
        <v>142</v>
      </c>
      <c r="AN8" s="164" t="s">
        <v>141</v>
      </c>
      <c r="AO8" s="213" t="s">
        <v>142</v>
      </c>
      <c r="AP8" s="164" t="s">
        <v>141</v>
      </c>
      <c r="AQ8" s="213" t="s">
        <v>142</v>
      </c>
      <c r="AR8" s="235" t="s">
        <v>163</v>
      </c>
      <c r="AS8" s="218" t="s">
        <v>141</v>
      </c>
      <c r="AT8" s="169" t="s">
        <v>142</v>
      </c>
      <c r="AU8" s="217" t="s">
        <v>141</v>
      </c>
      <c r="AV8" s="169" t="s">
        <v>142</v>
      </c>
      <c r="AW8" s="217" t="s">
        <v>141</v>
      </c>
      <c r="AX8" s="169" t="s">
        <v>142</v>
      </c>
      <c r="AY8" s="217" t="s">
        <v>141</v>
      </c>
      <c r="AZ8" s="218" t="s">
        <v>142</v>
      </c>
      <c r="BA8" s="217" t="s">
        <v>141</v>
      </c>
      <c r="BB8" s="169" t="s">
        <v>142</v>
      </c>
      <c r="BC8" s="217" t="s">
        <v>141</v>
      </c>
      <c r="BD8" s="218" t="s">
        <v>142</v>
      </c>
      <c r="BE8" s="217" t="s">
        <v>141</v>
      </c>
      <c r="BF8" s="169" t="s">
        <v>142</v>
      </c>
      <c r="BG8" s="243" t="s">
        <v>141</v>
      </c>
      <c r="BH8" s="244" t="s">
        <v>142</v>
      </c>
      <c r="BI8" s="243" t="s">
        <v>141</v>
      </c>
      <c r="BJ8" s="244" t="s">
        <v>142</v>
      </c>
      <c r="BK8" s="243" t="s">
        <v>141</v>
      </c>
      <c r="BL8" s="244" t="s">
        <v>142</v>
      </c>
      <c r="BM8" s="243" t="s">
        <v>141</v>
      </c>
      <c r="BN8" s="244" t="s">
        <v>142</v>
      </c>
      <c r="BO8" s="241" t="s">
        <v>164</v>
      </c>
      <c r="BP8" s="176" t="s">
        <v>141</v>
      </c>
      <c r="BQ8" s="222" t="s">
        <v>142</v>
      </c>
      <c r="BR8" s="176" t="s">
        <v>141</v>
      </c>
      <c r="BS8" s="222" t="s">
        <v>142</v>
      </c>
      <c r="BT8" s="176" t="s">
        <v>141</v>
      </c>
      <c r="BU8" s="222" t="s">
        <v>142</v>
      </c>
      <c r="BV8" s="176" t="s">
        <v>141</v>
      </c>
      <c r="BW8" s="222" t="s">
        <v>142</v>
      </c>
      <c r="BX8" s="176" t="s">
        <v>141</v>
      </c>
      <c r="BY8" s="177" t="s">
        <v>142</v>
      </c>
      <c r="BZ8" s="176" t="s">
        <v>141</v>
      </c>
      <c r="CA8" s="222" t="s">
        <v>142</v>
      </c>
      <c r="CB8" s="176" t="s">
        <v>141</v>
      </c>
      <c r="CC8" s="177" t="s">
        <v>142</v>
      </c>
      <c r="CD8" s="176" t="s">
        <v>141</v>
      </c>
      <c r="CE8" s="222" t="s">
        <v>142</v>
      </c>
      <c r="CF8" s="176" t="s">
        <v>141</v>
      </c>
      <c r="CG8" s="222" t="s">
        <v>142</v>
      </c>
      <c r="CH8" s="176" t="s">
        <v>141</v>
      </c>
      <c r="CI8" s="222" t="s">
        <v>142</v>
      </c>
      <c r="CJ8" s="240" t="s">
        <v>165</v>
      </c>
      <c r="CQ8" s="176" t="s">
        <v>141</v>
      </c>
      <c r="CR8" s="177" t="s">
        <v>142</v>
      </c>
      <c r="CS8" s="176" t="s">
        <v>141</v>
      </c>
      <c r="CT8" s="222" t="s">
        <v>142</v>
      </c>
      <c r="CU8" s="176" t="s">
        <v>141</v>
      </c>
      <c r="CV8" s="222" t="s">
        <v>142</v>
      </c>
    </row>
    <row r="9" spans="1:100" x14ac:dyDescent="0.2">
      <c r="A9" s="180">
        <f ca="1">VLOOKUP($D9,Curves!$A$2:$I$1700,9)</f>
        <v>6.7685007763511995E-2</v>
      </c>
      <c r="B9" s="86">
        <f t="shared" ref="B9:B70" ca="1" si="0">(1+($A9/2))^(-2*($D9-$A$1)/365.25)</f>
        <v>0.99799731582225848</v>
      </c>
      <c r="C9" s="86">
        <f t="shared" ref="C9:C70" ca="1" si="1">D10-D9</f>
        <v>31</v>
      </c>
      <c r="D9" s="143">
        <f ca="1">DATE(YEAR(A1),MONTH(A1)+1,1)</f>
        <v>36892</v>
      </c>
      <c r="E9" s="181">
        <f ca="1">VLOOKUP($D9,Curves!$A$2:$H$1700,2)*$B9</f>
        <v>9.3073229673583828</v>
      </c>
      <c r="F9" s="180">
        <f ca="1">VLOOKUP($D9,Curves!$A$2:$H$1700,3)*$B9</f>
        <v>4.4909879212001629</v>
      </c>
      <c r="G9" s="180">
        <f ca="1">VLOOKUP($D9,Curves!$A$2:$H$1700,7)*$B9</f>
        <v>-0.43412883238268246</v>
      </c>
      <c r="H9" s="180">
        <f ca="1">VLOOKUP($D9,Curves!$A$2:$H$1700,5)*$B9</f>
        <v>0.11975967789867101</v>
      </c>
      <c r="I9" s="180">
        <f ca="1">VLOOKUP($D9,Curves!$A$2:$H$1700,4)*$B9</f>
        <v>-0.51895860422757445</v>
      </c>
      <c r="J9" s="182">
        <f ca="1">VLOOKUP($D9,Curves!$A$2:$H$1700,8)*$B9</f>
        <v>4.8901868475290673</v>
      </c>
      <c r="K9" s="180">
        <f t="shared" ref="K9:K70" ca="1" si="2">($E9+$I9)*$J$5+$J$4</f>
        <v>67.912732723481071</v>
      </c>
      <c r="L9" s="144">
        <f ca="1">VLOOKUP($D9,Curves!$N$2:$T$2600,2)*$B9</f>
        <v>115.76768863538199</v>
      </c>
      <c r="M9" s="145">
        <f ca="1">VLOOKUP($D9,Curves!$N$2:$T$2600,3)*$B9</f>
        <v>51.96239357714559</v>
      </c>
      <c r="N9" s="189">
        <f t="shared" ref="N9:N70" ca="1" si="3">IF($K9&lt;$L9,1,0)</f>
        <v>1</v>
      </c>
      <c r="O9" s="190">
        <f t="shared" ref="O9:O70" ca="1" si="4">IF($K9&lt;$M9,1,0)</f>
        <v>0</v>
      </c>
      <c r="P9" s="181">
        <f t="shared" ref="P9:P69" ca="1" si="5">($E9+J9)*$J$5+$J$4</f>
        <v>108.48132361165588</v>
      </c>
      <c r="Q9" s="144">
        <f ca="1">VLOOKUP($D9,Curves!$N$2:$T$2600,4)*$B9</f>
        <v>118.76168058284875</v>
      </c>
      <c r="R9" s="145">
        <f ca="1">VLOOKUP($D9,Curves!$N$2:$T$2600,5)*$B9</f>
        <v>58.782041901931024</v>
      </c>
      <c r="S9" s="189">
        <f t="shared" ref="S9:S70" ca="1" si="6">IF($P9&lt;$Q9,1,0)</f>
        <v>1</v>
      </c>
      <c r="T9" s="190">
        <f t="shared" ref="T9:T70" ca="1" si="7">IF($P9&lt;$R9,1,0)</f>
        <v>0</v>
      </c>
      <c r="U9" s="157">
        <f t="shared" ref="U9:U70" ca="1" si="8">($E9+G9)*$J$5+$J$4</f>
        <v>68.548956012317745</v>
      </c>
      <c r="V9" s="157">
        <f t="shared" ref="V9:V70" ca="1" si="9">($E9+H9)*$J$5+$J$4</f>
        <v>72.703119839427899</v>
      </c>
      <c r="W9" s="157">
        <f t="shared" ref="W9:W70" ca="1" si="10">($E9+I9)*$J$5+$J$4</f>
        <v>67.912732723481071</v>
      </c>
      <c r="X9" s="144">
        <f ca="1">VLOOKUP($D9,Curves!$N$2:$T$2600,6)*$B9</f>
        <v>138.72162689929394</v>
      </c>
      <c r="Y9" s="145">
        <f ca="1">VLOOKUP($D9,Curves!$N$2:$T$2600,7)*$B9</f>
        <v>38.506063102142136</v>
      </c>
      <c r="Z9" s="208">
        <f t="shared" ref="Z9:Z70" ca="1" si="11">IF($U9&lt;$X9,1,0)</f>
        <v>1</v>
      </c>
      <c r="AA9" s="189">
        <f t="shared" ref="AA9:AA70" ca="1" si="12">IF($U9&lt;$Y9,1,0)</f>
        <v>0</v>
      </c>
      <c r="AB9" s="189">
        <f t="shared" ref="AB9:AC70" ca="1" si="13">IF($V9&lt;$X9,1,0)</f>
        <v>1</v>
      </c>
      <c r="AC9" s="189">
        <f t="shared" ca="1" si="13"/>
        <v>1</v>
      </c>
      <c r="AD9" s="189">
        <f t="shared" ref="AD9:AD70" ca="1" si="14">IF($W9&lt;$X9,1,0)</f>
        <v>1</v>
      </c>
      <c r="AE9" s="190">
        <f t="shared" ref="AE9:AE70" ca="1" si="15">IF($W9&lt;$Y9,1,0)</f>
        <v>0</v>
      </c>
      <c r="AR9" s="236">
        <f t="shared" ref="AR9:AR70" si="16">SUM(AF9:AQ9)</f>
        <v>0</v>
      </c>
      <c r="BO9" s="236">
        <f t="shared" ref="BO9:BO70" si="17">SUM(AS9:BF9)</f>
        <v>0</v>
      </c>
      <c r="CJ9" s="236">
        <f t="shared" ref="CJ9:CJ70" si="18">SUM(BP9:CI9)</f>
        <v>0</v>
      </c>
    </row>
    <row r="10" spans="1:100" x14ac:dyDescent="0.2">
      <c r="A10" s="180">
        <f ca="1">VLOOKUP($D10,Curves!$A$2:$I$1700,9)</f>
        <v>6.8149714570411996E-2</v>
      </c>
      <c r="B10" s="86">
        <f t="shared" ca="1" si="0"/>
        <v>0.99232365389261679</v>
      </c>
      <c r="C10" s="86">
        <f t="shared" ca="1" si="1"/>
        <v>28</v>
      </c>
      <c r="D10" s="143">
        <f ca="1">DATE(YEAR(D9),MONTH(D9)+1,1)</f>
        <v>36923</v>
      </c>
      <c r="E10" s="181">
        <f ca="1">VLOOKUP($D10,Curves!$A$2:$H$1700,2)*$B10</f>
        <v>8.8773274077233495</v>
      </c>
      <c r="F10" s="180">
        <f ca="1">VLOOKUP($D10,Curves!$A$2:$H$1700,3)*$B10</f>
        <v>2.183112038563757</v>
      </c>
      <c r="G10" s="180">
        <f ca="1">VLOOKUP($D10,Curves!$A$2:$H$1700,7)*$B10</f>
        <v>-0.39196784328758366</v>
      </c>
      <c r="H10" s="180">
        <f ca="1">VLOOKUP($D10,Curves!$A$2:$H$1700,5)*$B10</f>
        <v>6.9462655772483187E-2</v>
      </c>
      <c r="I10" s="180">
        <f ca="1">VLOOKUP($D10,Curves!$A$2:$H$1700,4)*$B10</f>
        <v>-0.44654564425167759</v>
      </c>
      <c r="J10" s="182">
        <f ca="1">VLOOKUP($D10,Curves!$A$2:$H$1700,8)*$B10</f>
        <v>2.5800415001208039</v>
      </c>
      <c r="K10" s="180">
        <f t="shared" ca="1" si="2"/>
        <v>65.230863226037542</v>
      </c>
      <c r="L10" s="144">
        <f ca="1">VLOOKUP($D10,Curves!$N$2:$T$2600,2)*$B10</f>
        <v>74.424274041946262</v>
      </c>
      <c r="M10" s="145">
        <f ca="1">VLOOKUP($D10,Curves!$N$2:$T$2600,3)*$B10</f>
        <v>47.823598029534502</v>
      </c>
      <c r="N10" s="189">
        <f t="shared" ca="1" si="3"/>
        <v>1</v>
      </c>
      <c r="O10" s="190">
        <f t="shared" ca="1" si="4"/>
        <v>0</v>
      </c>
      <c r="P10" s="181">
        <f t="shared" ca="1" si="5"/>
        <v>87.930266808831149</v>
      </c>
      <c r="Q10" s="144">
        <f ca="1">VLOOKUP($D10,Curves!$N$2:$T$2600,4)*$B10</f>
        <v>82.859025100033506</v>
      </c>
      <c r="R10" s="145">
        <f ca="1">VLOOKUP($D10,Curves!$N$2:$T$2600,5)*$B10</f>
        <v>59.379367031316256</v>
      </c>
      <c r="S10" s="189">
        <f t="shared" ca="1" si="6"/>
        <v>0</v>
      </c>
      <c r="T10" s="190">
        <f t="shared" ca="1" si="7"/>
        <v>0</v>
      </c>
      <c r="U10" s="157">
        <f t="shared" ca="1" si="8"/>
        <v>65.640196733268255</v>
      </c>
      <c r="V10" s="157">
        <f t="shared" ca="1" si="9"/>
        <v>69.100925476218748</v>
      </c>
      <c r="W10" s="157">
        <f t="shared" ca="1" si="10"/>
        <v>65.230863226037542</v>
      </c>
      <c r="X10" s="144">
        <f ca="1">VLOOKUP($D10,Curves!$N$2:$T$2600,6)*$B10</f>
        <v>80.874377792248268</v>
      </c>
      <c r="Y10" s="145">
        <f ca="1">VLOOKUP($D10,Curves!$N$2:$T$2600,7)*$B10</f>
        <v>36.868024786155523</v>
      </c>
      <c r="Z10" s="208">
        <f t="shared" ca="1" si="11"/>
        <v>1</v>
      </c>
      <c r="AA10" s="189">
        <f t="shared" ca="1" si="12"/>
        <v>0</v>
      </c>
      <c r="AB10" s="189">
        <f t="shared" ca="1" si="13"/>
        <v>1</v>
      </c>
      <c r="AC10" s="189">
        <f t="shared" ca="1" si="13"/>
        <v>1</v>
      </c>
      <c r="AD10" s="189">
        <f t="shared" ca="1" si="14"/>
        <v>1</v>
      </c>
      <c r="AE10" s="190">
        <f t="shared" ca="1" si="15"/>
        <v>0</v>
      </c>
      <c r="AR10" s="236">
        <f t="shared" si="16"/>
        <v>0</v>
      </c>
      <c r="BO10" s="236">
        <f t="shared" si="17"/>
        <v>0</v>
      </c>
      <c r="CJ10" s="236">
        <f t="shared" si="18"/>
        <v>0</v>
      </c>
    </row>
    <row r="11" spans="1:100" x14ac:dyDescent="0.2">
      <c r="A11" s="180">
        <f ca="1">VLOOKUP($D11,Curves!$A$2:$I$1700,9)</f>
        <v>6.7233287991182999E-2</v>
      </c>
      <c r="B11" s="86">
        <f t="shared" ca="1" si="0"/>
        <v>0.98740658392201308</v>
      </c>
      <c r="C11" s="86">
        <f t="shared" ca="1" si="1"/>
        <v>31</v>
      </c>
      <c r="D11" s="143">
        <f t="shared" ref="D11:D74" ca="1" si="19">DATE(YEAR(D10),MONTH(D10)+1,1)</f>
        <v>36951</v>
      </c>
      <c r="E11" s="181">
        <f ca="1">VLOOKUP($D11,Curves!$A$2:$H$1700,2)*$B11</f>
        <v>7.8953030450404169</v>
      </c>
      <c r="F11" s="180">
        <f ca="1">VLOOKUP($D11,Curves!$A$2:$H$1700,3)*$B11</f>
        <v>1.7773318510596237</v>
      </c>
      <c r="G11" s="180">
        <f ca="1">VLOOKUP($D11,Curves!$A$2:$H$1700,7)*$B11</f>
        <v>-0.39496263356880523</v>
      </c>
      <c r="H11" s="180">
        <f ca="1">VLOOKUP($D11,Curves!$A$2:$H$1700,5)*$B11</f>
        <v>4.9370329196100654E-2</v>
      </c>
      <c r="I11" s="180">
        <f ca="1">VLOOKUP($D11,Curves!$A$2:$H$1700,4)*$B11</f>
        <v>-0.47395516028256623</v>
      </c>
      <c r="J11" s="182">
        <f ca="1">VLOOKUP($D11,Curves!$A$2:$H$1700,8)*$B11</f>
        <v>2.1722944846284289</v>
      </c>
      <c r="K11" s="180">
        <f t="shared" ca="1" si="2"/>
        <v>57.660109135683882</v>
      </c>
      <c r="L11" s="144">
        <f ca="1">VLOOKUP($D11,Curves!$N$2:$T$2600,2)*$B11</f>
        <v>53.813658823749712</v>
      </c>
      <c r="M11" s="145">
        <f ca="1">VLOOKUP($D11,Curves!$N$2:$T$2600,3)*$B11</f>
        <v>42.795847024819913</v>
      </c>
      <c r="N11" s="189">
        <f t="shared" ca="1" si="3"/>
        <v>0</v>
      </c>
      <c r="O11" s="190">
        <f t="shared" ca="1" si="4"/>
        <v>0</v>
      </c>
      <c r="P11" s="181">
        <f t="shared" ca="1" si="5"/>
        <v>77.506981472516344</v>
      </c>
      <c r="Q11" s="144">
        <f ca="1">VLOOKUP($D11,Curves!$N$2:$T$2600,4)*$B11</f>
        <v>68.624757582579903</v>
      </c>
      <c r="R11" s="145">
        <f ca="1">VLOOKUP($D11,Curves!$N$2:$T$2600,5)*$B11</f>
        <v>53.106017438605605</v>
      </c>
      <c r="S11" s="189">
        <f t="shared" ca="1" si="6"/>
        <v>0</v>
      </c>
      <c r="T11" s="190">
        <f t="shared" ca="1" si="7"/>
        <v>0</v>
      </c>
      <c r="U11" s="157">
        <f t="shared" ca="1" si="8"/>
        <v>58.252553086037089</v>
      </c>
      <c r="V11" s="157">
        <f t="shared" ca="1" si="9"/>
        <v>61.58505030677388</v>
      </c>
      <c r="W11" s="157">
        <f t="shared" ca="1" si="10"/>
        <v>57.660109135683882</v>
      </c>
      <c r="X11" s="144">
        <f ca="1">VLOOKUP($D11,Curves!$N$2:$T$2600,6)*$B11</f>
        <v>54.801065407671729</v>
      </c>
      <c r="Y11" s="145">
        <f ca="1">VLOOKUP($D11,Curves!$N$2:$T$2600,7)*$B11</f>
        <v>42.911044459610814</v>
      </c>
      <c r="Z11" s="208">
        <f t="shared" ca="1" si="11"/>
        <v>0</v>
      </c>
      <c r="AA11" s="189">
        <f t="shared" ca="1" si="12"/>
        <v>0</v>
      </c>
      <c r="AB11" s="189">
        <f t="shared" ca="1" si="13"/>
        <v>0</v>
      </c>
      <c r="AC11" s="189">
        <f t="shared" ca="1" si="13"/>
        <v>0</v>
      </c>
      <c r="AD11" s="189">
        <f t="shared" ca="1" si="14"/>
        <v>0</v>
      </c>
      <c r="AE11" s="190">
        <f t="shared" ca="1" si="15"/>
        <v>0</v>
      </c>
      <c r="AR11" s="236">
        <f t="shared" si="16"/>
        <v>0</v>
      </c>
      <c r="BO11" s="236">
        <f t="shared" si="17"/>
        <v>0</v>
      </c>
      <c r="CJ11" s="236">
        <f t="shared" si="18"/>
        <v>0</v>
      </c>
    </row>
    <row r="12" spans="1:100" x14ac:dyDescent="0.2">
      <c r="A12" s="180">
        <f ca="1">VLOOKUP($D12,Curves!$A$2:$I$1700,9)</f>
        <v>6.6211822390749006E-2</v>
      </c>
      <c r="B12" s="86">
        <f t="shared" ca="1" si="0"/>
        <v>0.98214871150459215</v>
      </c>
      <c r="C12" s="86">
        <f t="shared" ca="1" si="1"/>
        <v>30</v>
      </c>
      <c r="D12" s="143">
        <f t="shared" ca="1" si="19"/>
        <v>36982</v>
      </c>
      <c r="E12" s="181">
        <f ca="1">VLOOKUP($D12,Curves!$A$2:$H$1700,2)*$B12</f>
        <v>5.7308377316292951</v>
      </c>
      <c r="F12" s="180">
        <f ca="1">VLOOKUP($D12,Curves!$A$2:$H$1700,3)*$B12</f>
        <v>1.129471018230281</v>
      </c>
      <c r="G12" s="180">
        <f ca="1">VLOOKUP($D12,Curves!$A$2:$H$1700,7)*$B12</f>
        <v>-0.38794874104431393</v>
      </c>
      <c r="H12" s="180">
        <f ca="1">VLOOKUP($D12,Curves!$A$2:$H$1700,5)*$B12</f>
        <v>-2.9464461345137763E-2</v>
      </c>
      <c r="I12" s="180">
        <f ca="1">VLOOKUP($D12,Curves!$A$2:$H$1700,4)*$B12</f>
        <v>-0.47143138152220421</v>
      </c>
      <c r="J12" s="182">
        <f ca="1">VLOOKUP($D12,Curves!$A$2:$H$1700,8)*$B12</f>
        <v>1.2178644022656944</v>
      </c>
      <c r="K12" s="180">
        <f t="shared" ca="1" si="2"/>
        <v>41.445547625803187</v>
      </c>
      <c r="L12" s="144">
        <f ca="1">VLOOKUP($D12,Curves!$N$2:$T$2600,2)*$B12</f>
        <v>50.089584286734201</v>
      </c>
      <c r="M12" s="145">
        <f ca="1">VLOOKUP($D12,Curves!$N$2:$T$2600,3)*$B12</f>
        <v>37.226604387674058</v>
      </c>
      <c r="N12" s="189">
        <f t="shared" ca="1" si="3"/>
        <v>1</v>
      </c>
      <c r="O12" s="190">
        <f t="shared" ca="1" si="4"/>
        <v>0</v>
      </c>
      <c r="P12" s="181">
        <f t="shared" ca="1" si="5"/>
        <v>54.115266004212423</v>
      </c>
      <c r="Q12" s="144">
        <f ca="1">VLOOKUP($D12,Curves!$N$2:$T$2600,4)*$B12</f>
        <v>67.326294173639795</v>
      </c>
      <c r="R12" s="145">
        <f ca="1">VLOOKUP($D12,Curves!$N$2:$T$2600,5)*$B12</f>
        <v>50.613924969811656</v>
      </c>
      <c r="S12" s="189">
        <f t="shared" ca="1" si="6"/>
        <v>1</v>
      </c>
      <c r="T12" s="190">
        <f t="shared" ca="1" si="7"/>
        <v>0</v>
      </c>
      <c r="U12" s="157">
        <f t="shared" ca="1" si="8"/>
        <v>42.071667429387361</v>
      </c>
      <c r="V12" s="157">
        <f t="shared" ca="1" si="9"/>
        <v>44.760299527131181</v>
      </c>
      <c r="W12" s="157">
        <f t="shared" ca="1" si="10"/>
        <v>41.445547625803187</v>
      </c>
      <c r="X12" s="144">
        <f ca="1">VLOOKUP($D12,Curves!$N$2:$T$2600,6)*$B12</f>
        <v>50.335121464610346</v>
      </c>
      <c r="Y12" s="145">
        <f ca="1">VLOOKUP($D12,Curves!$N$2:$T$2600,7)*$B12</f>
        <v>43.966995948080573</v>
      </c>
      <c r="Z12" s="208">
        <f t="shared" ca="1" si="11"/>
        <v>1</v>
      </c>
      <c r="AA12" s="189">
        <f t="shared" ca="1" si="12"/>
        <v>1</v>
      </c>
      <c r="AB12" s="189">
        <f t="shared" ca="1" si="13"/>
        <v>1</v>
      </c>
      <c r="AC12" s="189">
        <f t="shared" ca="1" si="13"/>
        <v>1</v>
      </c>
      <c r="AD12" s="189">
        <f t="shared" ca="1" si="14"/>
        <v>1</v>
      </c>
      <c r="AE12" s="190">
        <f t="shared" ca="1" si="15"/>
        <v>1</v>
      </c>
      <c r="AR12" s="236">
        <f t="shared" si="16"/>
        <v>0</v>
      </c>
      <c r="BO12" s="236">
        <f t="shared" si="17"/>
        <v>0</v>
      </c>
      <c r="BP12" s="23">
        <f t="shared" ref="BP12:BP77" ca="1" si="20">$BP$7*$J$2*$J$5*$AB12</f>
        <v>65400</v>
      </c>
      <c r="BQ12" s="23">
        <f t="shared" ref="BQ12:BQ77" ca="1" si="21">$BP$7*$J$3*$J$5*$AC12</f>
        <v>32700</v>
      </c>
      <c r="CJ12" s="236">
        <f t="shared" ca="1" si="18"/>
        <v>98100</v>
      </c>
    </row>
    <row r="13" spans="1:100" x14ac:dyDescent="0.2">
      <c r="A13" s="180">
        <f ca="1">VLOOKUP($D13,Curves!$A$2:$I$1700,9)</f>
        <v>6.5313594432299005E-2</v>
      </c>
      <c r="B13" s="86">
        <f t="shared" ca="1" si="0"/>
        <v>0.97721273826966837</v>
      </c>
      <c r="C13" s="86">
        <f t="shared" ca="1" si="1"/>
        <v>31</v>
      </c>
      <c r="D13" s="143">
        <f t="shared" ca="1" si="19"/>
        <v>37012</v>
      </c>
      <c r="E13" s="181">
        <f ca="1">VLOOKUP($D13,Curves!$A$2:$H$1700,2)*$B13</f>
        <v>5.0961644300763203</v>
      </c>
      <c r="F13" s="180">
        <f ca="1">VLOOKUP($D13,Curves!$A$2:$H$1700,3)*$B13</f>
        <v>1.1726552859236019</v>
      </c>
      <c r="G13" s="180">
        <f ca="1">VLOOKUP($D13,Curves!$A$2:$H$1700,7)*$B13</f>
        <v>-0.38599903161651905</v>
      </c>
      <c r="H13" s="180">
        <f ca="1">VLOOKUP($D13,Curves!$A$2:$H$1700,5)*$B13</f>
        <v>-7.3290955370225119E-2</v>
      </c>
      <c r="I13" s="180">
        <f ca="1">VLOOKUP($D13,Curves!$A$2:$H$1700,4)*$B13</f>
        <v>-0.46906211436944079</v>
      </c>
      <c r="J13" s="182">
        <f ca="1">VLOOKUP($D13,Curves!$A$2:$H$1700,8)*$B13</f>
        <v>1.2606044323678722</v>
      </c>
      <c r="K13" s="180">
        <f t="shared" ca="1" si="2"/>
        <v>36.703267367801594</v>
      </c>
      <c r="L13" s="144">
        <f ca="1">VLOOKUP($D13,Curves!$N$2:$T$2600,2)*$B13</f>
        <v>47.736842264473303</v>
      </c>
      <c r="M13" s="145">
        <f ca="1">VLOOKUP($D13,Curves!$N$2:$T$2600,3)*$B13</f>
        <v>30.132039554629646</v>
      </c>
      <c r="N13" s="189">
        <f t="shared" ca="1" si="3"/>
        <v>1</v>
      </c>
      <c r="O13" s="190">
        <f t="shared" ca="1" si="4"/>
        <v>0</v>
      </c>
      <c r="P13" s="181">
        <f t="shared" ca="1" si="5"/>
        <v>49.675766468331439</v>
      </c>
      <c r="Q13" s="144">
        <f ca="1">VLOOKUP($D13,Curves!$N$2:$T$2600,4)*$B13</f>
        <v>59.316813212968874</v>
      </c>
      <c r="R13" s="145">
        <f ca="1">VLOOKUP($D13,Curves!$N$2:$T$2600,5)*$B13</f>
        <v>46.20009642606535</v>
      </c>
      <c r="S13" s="189">
        <f t="shared" ca="1" si="6"/>
        <v>1</v>
      </c>
      <c r="T13" s="190">
        <f t="shared" ca="1" si="7"/>
        <v>0</v>
      </c>
      <c r="U13" s="157">
        <f t="shared" ca="1" si="8"/>
        <v>37.326240488448505</v>
      </c>
      <c r="V13" s="157">
        <f t="shared" ca="1" si="9"/>
        <v>39.671551060295712</v>
      </c>
      <c r="W13" s="157">
        <f t="shared" ca="1" si="10"/>
        <v>36.703267367801594</v>
      </c>
      <c r="X13" s="144">
        <f ca="1">VLOOKUP($D13,Curves!$N$2:$T$2600,6)*$B13</f>
        <v>49.349243282618254</v>
      </c>
      <c r="Y13" s="145">
        <f ca="1">VLOOKUP($D13,Curves!$N$2:$T$2600,7)*$B13</f>
        <v>30.711274524491106</v>
      </c>
      <c r="Z13" s="208">
        <f t="shared" ca="1" si="11"/>
        <v>1</v>
      </c>
      <c r="AA13" s="189">
        <f t="shared" ca="1" si="12"/>
        <v>0</v>
      </c>
      <c r="AB13" s="189">
        <f t="shared" ca="1" si="13"/>
        <v>1</v>
      </c>
      <c r="AC13" s="189">
        <f t="shared" ca="1" si="13"/>
        <v>1</v>
      </c>
      <c r="AD13" s="189">
        <f t="shared" ca="1" si="14"/>
        <v>1</v>
      </c>
      <c r="AE13" s="190">
        <f t="shared" ca="1" si="15"/>
        <v>0</v>
      </c>
      <c r="AR13" s="236">
        <f t="shared" si="16"/>
        <v>0</v>
      </c>
      <c r="BO13" s="236">
        <f t="shared" si="17"/>
        <v>0</v>
      </c>
      <c r="BP13" s="23">
        <f t="shared" ca="1" si="20"/>
        <v>65400</v>
      </c>
      <c r="BQ13" s="23">
        <f t="shared" ca="1" si="21"/>
        <v>32700</v>
      </c>
      <c r="CJ13" s="236">
        <f t="shared" ca="1" si="18"/>
        <v>98100</v>
      </c>
    </row>
    <row r="14" spans="1:100" x14ac:dyDescent="0.2">
      <c r="A14" s="180">
        <f ca="1">VLOOKUP($D14,Curves!$A$2:$I$1700,9)</f>
        <v>6.4385425822804002E-2</v>
      </c>
      <c r="B14" s="86">
        <f t="shared" ca="1" si="0"/>
        <v>0.97228437041621718</v>
      </c>
      <c r="C14" s="86">
        <f t="shared" ca="1" si="1"/>
        <v>30</v>
      </c>
      <c r="D14" s="143">
        <f t="shared" ca="1" si="19"/>
        <v>37043</v>
      </c>
      <c r="E14" s="181">
        <f ca="1">VLOOKUP($D14,Curves!$A$2:$H$1700,2)*$B14</f>
        <v>5.0412944606080856</v>
      </c>
      <c r="F14" s="180">
        <f ca="1">VLOOKUP($D14,Curves!$A$2:$H$1700,3)*$B14</f>
        <v>1.5070407741451366</v>
      </c>
      <c r="G14" s="180">
        <f ca="1">VLOOKUP($D14,Curves!$A$2:$H$1700,7)*$B14</f>
        <v>-0.38405232631440578</v>
      </c>
      <c r="H14" s="180">
        <f ca="1">VLOOKUP($D14,Curves!$A$2:$H$1700,5)*$B14</f>
        <v>-7.292132778121628E-2</v>
      </c>
      <c r="I14" s="180">
        <f ca="1">VLOOKUP($D14,Curves!$A$2:$H$1700,4)*$B14</f>
        <v>-0.46669649779978423</v>
      </c>
      <c r="J14" s="182">
        <f ca="1">VLOOKUP($D14,Curves!$A$2:$H$1700,8)*$B14</f>
        <v>1.5945463674825961</v>
      </c>
      <c r="K14" s="180">
        <f t="shared" ca="1" si="2"/>
        <v>36.309484721062262</v>
      </c>
      <c r="L14" s="144">
        <f ca="1">VLOOKUP($D14,Curves!$N$2:$T$2600,2)*$B14</f>
        <v>44.822309476187613</v>
      </c>
      <c r="M14" s="145">
        <f ca="1">VLOOKUP($D14,Curves!$N$2:$T$2600,3)*$B14</f>
        <v>30.710296328432225</v>
      </c>
      <c r="N14" s="189">
        <f t="shared" ca="1" si="3"/>
        <v>1</v>
      </c>
      <c r="O14" s="190">
        <f t="shared" ca="1" si="4"/>
        <v>0</v>
      </c>
      <c r="P14" s="181">
        <f t="shared" ca="1" si="5"/>
        <v>51.768806210680118</v>
      </c>
      <c r="Q14" s="144">
        <f ca="1">VLOOKUP($D14,Curves!$N$2:$T$2600,4)*$B14</f>
        <v>52.892269750642214</v>
      </c>
      <c r="R14" s="145">
        <f ca="1">VLOOKUP($D14,Curves!$N$2:$T$2600,5)*$B14</f>
        <v>44.106985975095675</v>
      </c>
      <c r="S14" s="189">
        <f t="shared" ca="1" si="6"/>
        <v>1</v>
      </c>
      <c r="T14" s="190">
        <f t="shared" ca="1" si="7"/>
        <v>0</v>
      </c>
      <c r="U14" s="157">
        <f t="shared" ca="1" si="8"/>
        <v>36.929316007202601</v>
      </c>
      <c r="V14" s="157">
        <f t="shared" ca="1" si="9"/>
        <v>39.262798496201519</v>
      </c>
      <c r="W14" s="157">
        <f t="shared" ca="1" si="10"/>
        <v>36.309484721062262</v>
      </c>
      <c r="X14" s="144">
        <f ca="1">VLOOKUP($D14,Curves!$N$2:$T$2600,6)*$B14</f>
        <v>45.697365409562209</v>
      </c>
      <c r="Y14" s="145">
        <f ca="1">VLOOKUP($D14,Curves!$N$2:$T$2600,7)*$B14</f>
        <v>31.46034427132474</v>
      </c>
      <c r="Z14" s="208">
        <f t="shared" ca="1" si="11"/>
        <v>1</v>
      </c>
      <c r="AA14" s="189">
        <f t="shared" ca="1" si="12"/>
        <v>0</v>
      </c>
      <c r="AB14" s="189">
        <f t="shared" ca="1" si="13"/>
        <v>1</v>
      </c>
      <c r="AC14" s="189">
        <f t="shared" ca="1" si="13"/>
        <v>1</v>
      </c>
      <c r="AD14" s="189">
        <f t="shared" ca="1" si="14"/>
        <v>1</v>
      </c>
      <c r="AE14" s="190">
        <f t="shared" ca="1" si="15"/>
        <v>0</v>
      </c>
      <c r="AR14" s="236">
        <f t="shared" si="16"/>
        <v>0</v>
      </c>
      <c r="BO14" s="236">
        <f t="shared" si="17"/>
        <v>0</v>
      </c>
      <c r="BP14" s="23">
        <f t="shared" ca="1" si="20"/>
        <v>65400</v>
      </c>
      <c r="BQ14" s="23">
        <f t="shared" ca="1" si="21"/>
        <v>32700</v>
      </c>
      <c r="BR14" s="23">
        <f t="shared" ref="BR14:BR77" ca="1" si="22">$BR$7*$J$2*$J$5*$AB14</f>
        <v>62400</v>
      </c>
      <c r="BS14" s="23">
        <f t="shared" ref="BS14:BS77" ca="1" si="23">$BR$7*$J$3*$J$5*$AC14</f>
        <v>31200</v>
      </c>
      <c r="CJ14" s="236">
        <f t="shared" ca="1" si="18"/>
        <v>191700</v>
      </c>
    </row>
    <row r="15" spans="1:100" x14ac:dyDescent="0.2">
      <c r="A15" s="180">
        <f ca="1">VLOOKUP($D15,Curves!$A$2:$I$1700,9)</f>
        <v>6.3583215494925002E-2</v>
      </c>
      <c r="B15" s="86">
        <f t="shared" ca="1" si="0"/>
        <v>0.96763210206311556</v>
      </c>
      <c r="C15" s="86">
        <f t="shared" ca="1" si="1"/>
        <v>31</v>
      </c>
      <c r="D15" s="143">
        <f t="shared" ca="1" si="19"/>
        <v>37073</v>
      </c>
      <c r="E15" s="181">
        <f ca="1">VLOOKUP($D15,Curves!$A$2:$H$1700,2)*$B15</f>
        <v>5.0026579676663072</v>
      </c>
      <c r="F15" s="180">
        <f ca="1">VLOOKUP($D15,Curves!$A$2:$H$1700,3)*$B15</f>
        <v>3.1060990476226009</v>
      </c>
      <c r="G15" s="180">
        <f ca="1">VLOOKUP($D15,Curves!$A$2:$H$1700,7)*$B15</f>
        <v>-0.43059628541808642</v>
      </c>
      <c r="H15" s="180">
        <f ca="1">VLOOKUP($D15,Curves!$A$2:$H$1700,5)*$B15</f>
        <v>-9.6763210206311564E-3</v>
      </c>
      <c r="I15" s="180">
        <f ca="1">VLOOKUP($D15,Curves!$A$2:$H$1700,4)*$B15</f>
        <v>-0.67008523067870751</v>
      </c>
      <c r="J15" s="182">
        <f ca="1">VLOOKUP($D15,Curves!$A$2:$H$1700,8)*$B15</f>
        <v>3.1448043317051257</v>
      </c>
      <c r="K15" s="180">
        <f t="shared" ca="1" si="2"/>
        <v>34.494295527406997</v>
      </c>
      <c r="L15" s="144">
        <f ca="1">VLOOKUP($D15,Curves!$N$2:$T$2600,2)*$B15</f>
        <v>40.737311496857167</v>
      </c>
      <c r="M15" s="145">
        <f ca="1">VLOOKUP($D15,Curves!$N$2:$T$2600,3)*$B15</f>
        <v>31.374690560927114</v>
      </c>
      <c r="N15" s="189">
        <f t="shared" ca="1" si="3"/>
        <v>1</v>
      </c>
      <c r="O15" s="190">
        <f t="shared" ca="1" si="4"/>
        <v>0</v>
      </c>
      <c r="P15" s="181">
        <f t="shared" ca="1" si="5"/>
        <v>63.105967245285754</v>
      </c>
      <c r="Q15" s="144">
        <f ca="1">VLOOKUP($D15,Curves!$N$2:$T$2600,4)*$B15</f>
        <v>44.994892745934877</v>
      </c>
      <c r="R15" s="145">
        <f ca="1">VLOOKUP($D15,Curves!$N$2:$T$2600,5)*$B15</f>
        <v>39.802454030509089</v>
      </c>
      <c r="S15" s="189">
        <f t="shared" ca="1" si="6"/>
        <v>0</v>
      </c>
      <c r="T15" s="190">
        <f t="shared" ca="1" si="7"/>
        <v>0</v>
      </c>
      <c r="U15" s="157">
        <f t="shared" ca="1" si="8"/>
        <v>36.29046261686166</v>
      </c>
      <c r="V15" s="157">
        <f t="shared" ca="1" si="9"/>
        <v>39.447362349842571</v>
      </c>
      <c r="W15" s="157">
        <f t="shared" ca="1" si="10"/>
        <v>34.494295527406997</v>
      </c>
      <c r="X15" s="144">
        <f ca="1">VLOOKUP($D15,Curves!$N$2:$T$2600,6)*$B15</f>
        <v>42.575812490777082</v>
      </c>
      <c r="Y15" s="145">
        <f ca="1">VLOOKUP($D15,Curves!$N$2:$T$2600,7)*$B15</f>
        <v>31.931859368082815</v>
      </c>
      <c r="Z15" s="208">
        <f t="shared" ca="1" si="11"/>
        <v>1</v>
      </c>
      <c r="AA15" s="189">
        <f t="shared" ca="1" si="12"/>
        <v>0</v>
      </c>
      <c r="AB15" s="189">
        <f t="shared" ca="1" si="13"/>
        <v>1</v>
      </c>
      <c r="AC15" s="189">
        <f t="shared" ca="1" si="13"/>
        <v>1</v>
      </c>
      <c r="AD15" s="189">
        <f t="shared" ca="1" si="14"/>
        <v>1</v>
      </c>
      <c r="AE15" s="190">
        <f t="shared" ca="1" si="15"/>
        <v>0</v>
      </c>
      <c r="AR15" s="236">
        <f t="shared" si="16"/>
        <v>0</v>
      </c>
      <c r="AS15" s="23">
        <f t="shared" ref="AS15:AS78" ca="1" si="24">$AS$7*$J$2*$J$5*$S15</f>
        <v>0</v>
      </c>
      <c r="AT15" s="23">
        <f t="shared" ref="AT15:AT78" ca="1" si="25">$AS$7*$J$3*$J$5*$T15</f>
        <v>0</v>
      </c>
      <c r="BO15" s="236">
        <f t="shared" ca="1" si="17"/>
        <v>0</v>
      </c>
      <c r="BP15" s="23">
        <f t="shared" ca="1" si="20"/>
        <v>65400</v>
      </c>
      <c r="BQ15" s="23">
        <f t="shared" ca="1" si="21"/>
        <v>32700</v>
      </c>
      <c r="BR15" s="23">
        <f t="shared" ca="1" si="22"/>
        <v>62400</v>
      </c>
      <c r="BS15" s="23">
        <f t="shared" ca="1" si="23"/>
        <v>31200</v>
      </c>
      <c r="BT15" s="23">
        <f t="shared" ref="BT15:BT78" ca="1" si="26">$BT$7*$J$2*$J$5*$AB15</f>
        <v>67200</v>
      </c>
      <c r="BU15" s="23">
        <f t="shared" ref="BU15:BU78" ca="1" si="27">$BT$7*$J$3*$J$5*$AC15</f>
        <v>33600</v>
      </c>
      <c r="CJ15" s="236">
        <f t="shared" ca="1" si="18"/>
        <v>292500</v>
      </c>
    </row>
    <row r="16" spans="1:100" x14ac:dyDescent="0.2">
      <c r="A16" s="180">
        <f ca="1">VLOOKUP($D16,Curves!$A$2:$I$1700,9)</f>
        <v>6.2932070057805004E-2</v>
      </c>
      <c r="B16" s="86">
        <f t="shared" ca="1" si="0"/>
        <v>0.96287615636107282</v>
      </c>
      <c r="C16" s="86">
        <f t="shared" ca="1" si="1"/>
        <v>31</v>
      </c>
      <c r="D16" s="143">
        <f t="shared" ca="1" si="19"/>
        <v>37104</v>
      </c>
      <c r="E16" s="181">
        <f ca="1">VLOOKUP($D16,Curves!$A$2:$H$1700,2)*$B16</f>
        <v>4.9588122052595249</v>
      </c>
      <c r="F16" s="180">
        <f ca="1">VLOOKUP($D16,Curves!$A$2:$H$1700,3)*$B16</f>
        <v>3.1967488391187615</v>
      </c>
      <c r="G16" s="180">
        <f ca="1">VLOOKUP($D16,Curves!$A$2:$H$1700,7)*$B16</f>
        <v>-0.4284798895806774</v>
      </c>
      <c r="H16" s="180">
        <f ca="1">VLOOKUP($D16,Curves!$A$2:$H$1700,5)*$B16</f>
        <v>0</v>
      </c>
      <c r="I16" s="180">
        <f ca="1">VLOOKUP($D16,Curves!$A$2:$H$1700,4)*$B16</f>
        <v>-0.6667917382800429</v>
      </c>
      <c r="J16" s="182">
        <f ca="1">VLOOKUP($D16,Curves!$A$2:$H$1700,8)*$B16</f>
        <v>3.2352638853732048</v>
      </c>
      <c r="K16" s="180">
        <f t="shared" ca="1" si="2"/>
        <v>34.190153502346114</v>
      </c>
      <c r="L16" s="144">
        <f ca="1">VLOOKUP($D16,Curves!$N$2:$T$2600,2)*$B16</f>
        <v>43.714577498792707</v>
      </c>
      <c r="M16" s="145">
        <f ca="1">VLOOKUP($D16,Curves!$N$2:$T$2600,3)*$B16</f>
        <v>25.147115616963351</v>
      </c>
      <c r="N16" s="189">
        <f t="shared" ca="1" si="3"/>
        <v>1</v>
      </c>
      <c r="O16" s="190">
        <f t="shared" ca="1" si="4"/>
        <v>0</v>
      </c>
      <c r="P16" s="181">
        <f t="shared" ca="1" si="5"/>
        <v>63.455570679745477</v>
      </c>
      <c r="Q16" s="144">
        <f ca="1">VLOOKUP($D16,Curves!$N$2:$T$2600,4)*$B16</f>
        <v>46.121767889695384</v>
      </c>
      <c r="R16" s="145">
        <f ca="1">VLOOKUP($D16,Curves!$N$2:$T$2600,5)*$B16</f>
        <v>37.704625489505673</v>
      </c>
      <c r="S16" s="189">
        <f t="shared" ca="1" si="6"/>
        <v>0</v>
      </c>
      <c r="T16" s="190">
        <f t="shared" ca="1" si="7"/>
        <v>0</v>
      </c>
      <c r="U16" s="157">
        <f t="shared" ca="1" si="8"/>
        <v>35.97749236759136</v>
      </c>
      <c r="V16" s="157">
        <f t="shared" ca="1" si="9"/>
        <v>39.19109153944644</v>
      </c>
      <c r="W16" s="157">
        <f t="shared" ca="1" si="10"/>
        <v>34.190153502346114</v>
      </c>
      <c r="X16" s="144">
        <f ca="1">VLOOKUP($D16,Curves!$N$2:$T$2600,6)*$B16</f>
        <v>42.607269918977472</v>
      </c>
      <c r="Y16" s="145">
        <f ca="1">VLOOKUP($D16,Curves!$N$2:$T$2600,7)*$B16</f>
        <v>26.579393899550446</v>
      </c>
      <c r="Z16" s="208">
        <f t="shared" ca="1" si="11"/>
        <v>1</v>
      </c>
      <c r="AA16" s="189">
        <f t="shared" ca="1" si="12"/>
        <v>0</v>
      </c>
      <c r="AB16" s="189">
        <f t="shared" ca="1" si="13"/>
        <v>1</v>
      </c>
      <c r="AC16" s="189">
        <f t="shared" ca="1" si="13"/>
        <v>1</v>
      </c>
      <c r="AD16" s="189">
        <f t="shared" ca="1" si="14"/>
        <v>1</v>
      </c>
      <c r="AE16" s="190">
        <f t="shared" ca="1" si="15"/>
        <v>0</v>
      </c>
      <c r="AR16" s="236">
        <f t="shared" si="16"/>
        <v>0</v>
      </c>
      <c r="AS16" s="23">
        <f t="shared" ca="1" si="24"/>
        <v>0</v>
      </c>
      <c r="AT16" s="23">
        <f t="shared" ca="1" si="25"/>
        <v>0</v>
      </c>
      <c r="AU16" s="23">
        <f t="shared" ref="AU16:AU79" ca="1" si="28">$AU$7*$J$2*$J$5*$S16</f>
        <v>0</v>
      </c>
      <c r="AV16" s="23">
        <f t="shared" ref="AV16:AV79" ca="1" si="29">$AU$7*$J$3*$J$5*$T16</f>
        <v>0</v>
      </c>
      <c r="BO16" s="236">
        <f t="shared" ca="1" si="17"/>
        <v>0</v>
      </c>
      <c r="BP16" s="23">
        <f t="shared" ca="1" si="20"/>
        <v>65400</v>
      </c>
      <c r="BQ16" s="23">
        <f t="shared" ca="1" si="21"/>
        <v>32700</v>
      </c>
      <c r="BR16" s="23">
        <f t="shared" ca="1" si="22"/>
        <v>62400</v>
      </c>
      <c r="BS16" s="23">
        <f t="shared" ca="1" si="23"/>
        <v>31200</v>
      </c>
      <c r="BT16" s="23">
        <f t="shared" ca="1" si="26"/>
        <v>67200</v>
      </c>
      <c r="BU16" s="23">
        <f t="shared" ca="1" si="27"/>
        <v>33600</v>
      </c>
      <c r="CJ16" s="236">
        <f t="shared" ca="1" si="18"/>
        <v>292500</v>
      </c>
    </row>
    <row r="17" spans="1:96" x14ac:dyDescent="0.2">
      <c r="A17" s="180">
        <f ca="1">VLOOKUP($D17,Curves!$A$2:$I$1700,9)</f>
        <v>6.2280924761361003E-2</v>
      </c>
      <c r="B17" s="86">
        <f t="shared" ca="1" si="0"/>
        <v>0.95824638102350912</v>
      </c>
      <c r="C17" s="86">
        <f t="shared" ca="1" si="1"/>
        <v>30</v>
      </c>
      <c r="D17" s="143">
        <f t="shared" ca="1" si="19"/>
        <v>37135</v>
      </c>
      <c r="E17" s="181">
        <f ca="1">VLOOKUP($D17,Curves!$A$2:$H$1700,2)*$B17</f>
        <v>4.9062214708403671</v>
      </c>
      <c r="F17" s="180">
        <f ca="1">VLOOKUP($D17,Curves!$A$2:$H$1700,3)*$B17</f>
        <v>3.0855533468956997</v>
      </c>
      <c r="G17" s="180">
        <f ca="1">VLOOKUP($D17,Curves!$A$2:$H$1700,7)*$B17</f>
        <v>-0.42641963955546158</v>
      </c>
      <c r="H17" s="180">
        <f ca="1">VLOOKUP($D17,Curves!$A$2:$H$1700,5)*$B17</f>
        <v>0</v>
      </c>
      <c r="I17" s="180">
        <f ca="1">VLOOKUP($D17,Curves!$A$2:$H$1700,4)*$B17</f>
        <v>-0.66358561885878009</v>
      </c>
      <c r="J17" s="182">
        <f ca="1">VLOOKUP($D17,Curves!$A$2:$H$1700,8)*$B17</f>
        <v>3.1238832021366396</v>
      </c>
      <c r="K17" s="180">
        <f t="shared" ca="1" si="2"/>
        <v>33.819768889861905</v>
      </c>
      <c r="L17" s="144">
        <f ca="1">VLOOKUP($D17,Curves!$N$2:$T$2600,2)*$B17</f>
        <v>43.983508888979067</v>
      </c>
      <c r="M17" s="145">
        <f ca="1">VLOOKUP($D17,Curves!$N$2:$T$2600,3)*$B17</f>
        <v>24.971591577736831</v>
      </c>
      <c r="N17" s="189">
        <f t="shared" ca="1" si="3"/>
        <v>1</v>
      </c>
      <c r="O17" s="190">
        <f t="shared" ca="1" si="4"/>
        <v>0</v>
      </c>
      <c r="P17" s="181">
        <f t="shared" ca="1" si="5"/>
        <v>62.225785047327555</v>
      </c>
      <c r="Q17" s="144">
        <f ca="1">VLOOKUP($D17,Curves!$N$2:$T$2600,4)*$B17</f>
        <v>46.858248032049595</v>
      </c>
      <c r="R17" s="145">
        <f ca="1">VLOOKUP($D17,Curves!$N$2:$T$2600,5)*$B17</f>
        <v>30.929720285552367</v>
      </c>
      <c r="S17" s="189">
        <f t="shared" ca="1" si="6"/>
        <v>0</v>
      </c>
      <c r="T17" s="190">
        <f t="shared" ca="1" si="7"/>
        <v>0</v>
      </c>
      <c r="U17" s="157">
        <f t="shared" ca="1" si="8"/>
        <v>35.598513734636796</v>
      </c>
      <c r="V17" s="157">
        <f t="shared" ca="1" si="9"/>
        <v>38.796661031302754</v>
      </c>
      <c r="W17" s="157">
        <f t="shared" ca="1" si="10"/>
        <v>33.819768889861905</v>
      </c>
      <c r="X17" s="144">
        <f ca="1">VLOOKUP($D17,Curves!$N$2:$T$2600,6)*$B17</f>
        <v>43.600210336569667</v>
      </c>
      <c r="Y17" s="145">
        <f ca="1">VLOOKUP($D17,Curves!$N$2:$T$2600,7)*$B17</f>
        <v>26.204947403634833</v>
      </c>
      <c r="Z17" s="208">
        <f t="shared" ca="1" si="11"/>
        <v>1</v>
      </c>
      <c r="AA17" s="189">
        <f t="shared" ca="1" si="12"/>
        <v>0</v>
      </c>
      <c r="AB17" s="189">
        <f t="shared" ca="1" si="13"/>
        <v>1</v>
      </c>
      <c r="AC17" s="189">
        <f t="shared" ca="1" si="13"/>
        <v>1</v>
      </c>
      <c r="AD17" s="189">
        <f t="shared" ca="1" si="14"/>
        <v>1</v>
      </c>
      <c r="AE17" s="190">
        <f t="shared" ca="1" si="15"/>
        <v>0</v>
      </c>
      <c r="AR17" s="236">
        <f t="shared" si="16"/>
        <v>0</v>
      </c>
      <c r="AS17" s="23">
        <f t="shared" ca="1" si="24"/>
        <v>0</v>
      </c>
      <c r="AT17" s="23">
        <f t="shared" ca="1" si="25"/>
        <v>0</v>
      </c>
      <c r="AU17" s="23">
        <f t="shared" ca="1" si="28"/>
        <v>0</v>
      </c>
      <c r="AV17" s="23">
        <f t="shared" ca="1" si="29"/>
        <v>0</v>
      </c>
      <c r="BO17" s="236">
        <f t="shared" ca="1" si="17"/>
        <v>0</v>
      </c>
      <c r="BP17" s="23">
        <f t="shared" ca="1" si="20"/>
        <v>65400</v>
      </c>
      <c r="BQ17" s="23">
        <f t="shared" ca="1" si="21"/>
        <v>32700</v>
      </c>
      <c r="BR17" s="23">
        <f t="shared" ca="1" si="22"/>
        <v>62400</v>
      </c>
      <c r="BS17" s="23">
        <f t="shared" ca="1" si="23"/>
        <v>31200</v>
      </c>
      <c r="BT17" s="23">
        <f t="shared" ca="1" si="26"/>
        <v>67200</v>
      </c>
      <c r="BU17" s="23">
        <f t="shared" ca="1" si="27"/>
        <v>33600</v>
      </c>
      <c r="BV17" s="23">
        <f t="shared" ref="BV17:BV80" ca="1" si="30">$BV$7*$J$2*$J$5*$AB17</f>
        <v>8400</v>
      </c>
      <c r="BW17" s="23">
        <f t="shared" ref="BW17:BW80" ca="1" si="31">$BV$7*$J$3*$J$5*$AC17</f>
        <v>4200</v>
      </c>
      <c r="CJ17" s="236">
        <f t="shared" ca="1" si="18"/>
        <v>305100</v>
      </c>
    </row>
    <row r="18" spans="1:96" x14ac:dyDescent="0.2">
      <c r="A18" s="180">
        <f ca="1">VLOOKUP($D18,Curves!$A$2:$I$1700,9)</f>
        <v>6.1717825624028999E-2</v>
      </c>
      <c r="B18" s="86">
        <f t="shared" ca="1" si="0"/>
        <v>0.95383638955871586</v>
      </c>
      <c r="C18" s="86">
        <f t="shared" ca="1" si="1"/>
        <v>31</v>
      </c>
      <c r="D18" s="143">
        <f t="shared" ca="1" si="19"/>
        <v>37165</v>
      </c>
      <c r="E18" s="181">
        <f ca="1">VLOOKUP($D18,Curves!$A$2:$H$1700,2)*$B18</f>
        <v>4.8693347686972448</v>
      </c>
      <c r="F18" s="180">
        <f ca="1">VLOOKUP($D18,Curves!$A$2:$H$1700,3)*$B18</f>
        <v>1.2399873064263307</v>
      </c>
      <c r="G18" s="180">
        <f ca="1">VLOOKUP($D18,Curves!$A$2:$H$1700,7)*$B18</f>
        <v>-0.39584210166686706</v>
      </c>
      <c r="H18" s="180">
        <f ca="1">VLOOKUP($D18,Curves!$A$2:$H$1700,5)*$B18</f>
        <v>-9.5383638955871593E-3</v>
      </c>
      <c r="I18" s="180">
        <f ca="1">VLOOKUP($D18,Curves!$A$2:$H$1700,4)*$B18</f>
        <v>-0.5842247886047135</v>
      </c>
      <c r="J18" s="182">
        <f ca="1">VLOOKUP($D18,Curves!$A$2:$H$1700,8)*$B18</f>
        <v>1.2781407620086793</v>
      </c>
      <c r="K18" s="180">
        <f t="shared" ca="1" si="2"/>
        <v>34.138324850693984</v>
      </c>
      <c r="L18" s="144">
        <f ca="1">VLOOKUP($D18,Curves!$N$2:$T$2600,2)*$B18</f>
        <v>70.345433729955289</v>
      </c>
      <c r="M18" s="145">
        <f ca="1">VLOOKUP($D18,Curves!$N$2:$T$2600,3)*$B18</f>
        <v>19.8811298130355</v>
      </c>
      <c r="N18" s="189">
        <f t="shared" ca="1" si="3"/>
        <v>1</v>
      </c>
      <c r="O18" s="190">
        <f t="shared" ca="1" si="4"/>
        <v>0</v>
      </c>
      <c r="P18" s="181">
        <f t="shared" ca="1" si="5"/>
        <v>48.10606648029443</v>
      </c>
      <c r="Q18" s="144">
        <f ca="1">VLOOKUP($D18,Curves!$N$2:$T$2600,4)*$B18</f>
        <v>50.934863202435423</v>
      </c>
      <c r="R18" s="145">
        <f ca="1">VLOOKUP($D18,Curves!$N$2:$T$2600,5)*$B18</f>
        <v>32.522641429320345</v>
      </c>
      <c r="S18" s="189">
        <f t="shared" ca="1" si="6"/>
        <v>1</v>
      </c>
      <c r="T18" s="190">
        <f t="shared" ca="1" si="7"/>
        <v>0</v>
      </c>
      <c r="U18" s="157">
        <f t="shared" ca="1" si="8"/>
        <v>35.551195002727837</v>
      </c>
      <c r="V18" s="157">
        <f t="shared" ca="1" si="9"/>
        <v>38.44847303601243</v>
      </c>
      <c r="W18" s="157">
        <f t="shared" ca="1" si="10"/>
        <v>34.138324850693984</v>
      </c>
      <c r="X18" s="144">
        <f ca="1">VLOOKUP($D18,Curves!$N$2:$T$2600,6)*$B18</f>
        <v>80.122256722932136</v>
      </c>
      <c r="Y18" s="145">
        <f ca="1">VLOOKUP($D18,Curves!$N$2:$T$2600,7)*$B18</f>
        <v>19.01313869853707</v>
      </c>
      <c r="Z18" s="208">
        <f t="shared" ca="1" si="11"/>
        <v>1</v>
      </c>
      <c r="AA18" s="189">
        <f t="shared" ca="1" si="12"/>
        <v>0</v>
      </c>
      <c r="AB18" s="189">
        <f t="shared" ca="1" si="13"/>
        <v>1</v>
      </c>
      <c r="AC18" s="189">
        <f t="shared" ca="1" si="13"/>
        <v>1</v>
      </c>
      <c r="AD18" s="189">
        <f t="shared" ca="1" si="14"/>
        <v>1</v>
      </c>
      <c r="AE18" s="190">
        <f t="shared" ca="1" si="15"/>
        <v>0</v>
      </c>
      <c r="AR18" s="236">
        <f t="shared" si="16"/>
        <v>0</v>
      </c>
      <c r="AS18" s="23">
        <f t="shared" ca="1" si="24"/>
        <v>60000</v>
      </c>
      <c r="AT18" s="23">
        <f t="shared" ca="1" si="25"/>
        <v>0</v>
      </c>
      <c r="AU18" s="23">
        <f t="shared" ca="1" si="28"/>
        <v>60000</v>
      </c>
      <c r="AV18" s="23">
        <f t="shared" ca="1" si="29"/>
        <v>0</v>
      </c>
      <c r="BO18" s="236">
        <f t="shared" ca="1" si="17"/>
        <v>120000</v>
      </c>
      <c r="BP18" s="23">
        <f t="shared" ca="1" si="20"/>
        <v>65400</v>
      </c>
      <c r="BQ18" s="23">
        <f t="shared" ca="1" si="21"/>
        <v>32700</v>
      </c>
      <c r="BR18" s="23">
        <f t="shared" ca="1" si="22"/>
        <v>62400</v>
      </c>
      <c r="BS18" s="23">
        <f t="shared" ca="1" si="23"/>
        <v>31200</v>
      </c>
      <c r="BT18" s="23">
        <f t="shared" ca="1" si="26"/>
        <v>67200</v>
      </c>
      <c r="BU18" s="23">
        <f t="shared" ca="1" si="27"/>
        <v>33600</v>
      </c>
      <c r="BV18" s="23">
        <f t="shared" ca="1" si="30"/>
        <v>8400</v>
      </c>
      <c r="BW18" s="23">
        <f t="shared" ca="1" si="31"/>
        <v>4200</v>
      </c>
      <c r="CJ18" s="236">
        <f t="shared" ca="1" si="18"/>
        <v>305100</v>
      </c>
    </row>
    <row r="19" spans="1:96" x14ac:dyDescent="0.2">
      <c r="A19" s="180">
        <f ca="1">VLOOKUP($D19,Curves!$A$2:$I$1700,9)</f>
        <v>6.1244838050535003E-2</v>
      </c>
      <c r="B19" s="86">
        <f t="shared" ca="1" si="0"/>
        <v>0.94930382898508625</v>
      </c>
      <c r="C19" s="86">
        <f t="shared" ca="1" si="1"/>
        <v>30</v>
      </c>
      <c r="D19" s="143">
        <f t="shared" ca="1" si="19"/>
        <v>37196</v>
      </c>
      <c r="E19" s="181">
        <f ca="1">VLOOKUP($D19,Curves!$A$2:$H$1700,2)*$B19</f>
        <v>4.9221403532876717</v>
      </c>
      <c r="F19" s="180">
        <f ca="1">VLOOKUP($D19,Curves!$A$2:$H$1700,3)*$B19</f>
        <v>1.143911113927029</v>
      </c>
      <c r="G19" s="180">
        <f ca="1">VLOOKUP($D19,Curves!$A$2:$H$1700,7)*$B19</f>
        <v>-0.20172706365933082</v>
      </c>
      <c r="H19" s="180">
        <f ca="1">VLOOKUP($D19,Curves!$A$2:$H$1700,5)*$B19</f>
        <v>0</v>
      </c>
      <c r="I19" s="180">
        <f ca="1">VLOOKUP($D19,Curves!$A$2:$H$1700,4)*$B19</f>
        <v>-0.26105855297089875</v>
      </c>
      <c r="J19" s="182">
        <f ca="1">VLOOKUP($D19,Curves!$A$2:$H$1700,8)*$B19</f>
        <v>1.3290253605791207</v>
      </c>
      <c r="K19" s="180">
        <f t="shared" ca="1" si="2"/>
        <v>36.958113502375795</v>
      </c>
      <c r="L19" s="144">
        <f ca="1">VLOOKUP($D19,Curves!$N$2:$T$2600,2)*$B19</f>
        <v>109.45473148198045</v>
      </c>
      <c r="M19" s="145">
        <f ca="1">VLOOKUP($D19,Curves!$N$2:$T$2600,3)*$B19</f>
        <v>25.502588025121938</v>
      </c>
      <c r="N19" s="189">
        <f t="shared" ca="1" si="3"/>
        <v>1</v>
      </c>
      <c r="O19" s="190">
        <f t="shared" ca="1" si="4"/>
        <v>0</v>
      </c>
      <c r="P19" s="181">
        <f t="shared" ca="1" si="5"/>
        <v>48.883742854000943</v>
      </c>
      <c r="Q19" s="144">
        <f ca="1">VLOOKUP($D19,Curves!$N$2:$T$2600,4)*$B19</f>
        <v>102.14509199879528</v>
      </c>
      <c r="R19" s="145">
        <f ca="1">VLOOKUP($D19,Curves!$N$2:$T$2600,5)*$B19</f>
        <v>26.110448702714002</v>
      </c>
      <c r="S19" s="189">
        <f t="shared" ca="1" si="6"/>
        <v>1</v>
      </c>
      <c r="T19" s="190">
        <f t="shared" ca="1" si="7"/>
        <v>0</v>
      </c>
      <c r="U19" s="157">
        <f t="shared" ca="1" si="8"/>
        <v>37.403099672212555</v>
      </c>
      <c r="V19" s="157">
        <f t="shared" ca="1" si="9"/>
        <v>38.916052649657537</v>
      </c>
      <c r="W19" s="157">
        <f t="shared" ca="1" si="10"/>
        <v>36.958113502375795</v>
      </c>
      <c r="X19" s="144">
        <f ca="1">VLOOKUP($D19,Curves!$N$2:$T$2600,6)*$B19</f>
        <v>124.35880159704629</v>
      </c>
      <c r="Y19" s="145">
        <f ca="1">VLOOKUP($D19,Curves!$N$2:$T$2600,7)*$B19</f>
        <v>16.566882950997798</v>
      </c>
      <c r="Z19" s="208">
        <f t="shared" ca="1" si="11"/>
        <v>1</v>
      </c>
      <c r="AA19" s="189">
        <f t="shared" ca="1" si="12"/>
        <v>0</v>
      </c>
      <c r="AB19" s="189">
        <f t="shared" ca="1" si="13"/>
        <v>1</v>
      </c>
      <c r="AC19" s="189">
        <f t="shared" ca="1" si="13"/>
        <v>1</v>
      </c>
      <c r="AD19" s="189">
        <f t="shared" ca="1" si="14"/>
        <v>1</v>
      </c>
      <c r="AE19" s="190">
        <f t="shared" ca="1" si="15"/>
        <v>0</v>
      </c>
      <c r="AR19" s="236">
        <f t="shared" si="16"/>
        <v>0</v>
      </c>
      <c r="AS19" s="23">
        <f t="shared" ca="1" si="24"/>
        <v>60000</v>
      </c>
      <c r="AT19" s="23">
        <f t="shared" ca="1" si="25"/>
        <v>0</v>
      </c>
      <c r="AU19" s="23">
        <f t="shared" ca="1" si="28"/>
        <v>60000</v>
      </c>
      <c r="AV19" s="23">
        <f t="shared" ca="1" si="29"/>
        <v>0</v>
      </c>
      <c r="BO19" s="236">
        <f t="shared" ca="1" si="17"/>
        <v>120000</v>
      </c>
      <c r="BP19" s="23">
        <f t="shared" ca="1" si="20"/>
        <v>65400</v>
      </c>
      <c r="BQ19" s="23">
        <f t="shared" ca="1" si="21"/>
        <v>32700</v>
      </c>
      <c r="BR19" s="23">
        <f t="shared" ca="1" si="22"/>
        <v>62400</v>
      </c>
      <c r="BS19" s="23">
        <f t="shared" ca="1" si="23"/>
        <v>31200</v>
      </c>
      <c r="BT19" s="23">
        <f t="shared" ca="1" si="26"/>
        <v>67200</v>
      </c>
      <c r="BU19" s="23">
        <f t="shared" ca="1" si="27"/>
        <v>33600</v>
      </c>
      <c r="BV19" s="23">
        <f t="shared" ca="1" si="30"/>
        <v>8400</v>
      </c>
      <c r="BW19" s="23">
        <f t="shared" ca="1" si="31"/>
        <v>4200</v>
      </c>
      <c r="CJ19" s="236">
        <f t="shared" ca="1" si="18"/>
        <v>305100</v>
      </c>
    </row>
    <row r="20" spans="1:96" x14ac:dyDescent="0.2">
      <c r="A20" s="180">
        <f ca="1">VLOOKUP($D20,Curves!$A$2:$I$1700,9)</f>
        <v>6.0787108211434002E-2</v>
      </c>
      <c r="B20" s="86">
        <f t="shared" ca="1" si="0"/>
        <v>0.94500816195772508</v>
      </c>
      <c r="C20" s="86">
        <f t="shared" ca="1" si="1"/>
        <v>31</v>
      </c>
      <c r="D20" s="143">
        <f t="shared" ca="1" si="19"/>
        <v>37226</v>
      </c>
      <c r="E20" s="181">
        <f ca="1">VLOOKUP($D20,Curves!$A$2:$H$1700,2)*$B20</f>
        <v>4.9754679727074222</v>
      </c>
      <c r="F20" s="180">
        <f ca="1">VLOOKUP($D20,Curves!$A$2:$H$1700,3)*$B20</f>
        <v>1.1387348351590587</v>
      </c>
      <c r="G20" s="180">
        <f ca="1">VLOOKUP($D20,Curves!$A$2:$H$1700,7)*$B20</f>
        <v>-0.20081423441601656</v>
      </c>
      <c r="H20" s="180">
        <f ca="1">VLOOKUP($D20,Curves!$A$2:$H$1700,5)*$B20</f>
        <v>0</v>
      </c>
      <c r="I20" s="180">
        <f ca="1">VLOOKUP($D20,Curves!$A$2:$H$1700,4)*$B20</f>
        <v>-0.25987724453837441</v>
      </c>
      <c r="J20" s="182">
        <f ca="1">VLOOKUP($D20,Curves!$A$2:$H$1700,8)*$B20</f>
        <v>1.3230114267408151</v>
      </c>
      <c r="K20" s="180">
        <f t="shared" ca="1" si="2"/>
        <v>37.366930461267856</v>
      </c>
      <c r="L20" s="144">
        <f ca="1">VLOOKUP($D20,Curves!$N$2:$T$2600,2)*$B20</f>
        <v>120.29953901721839</v>
      </c>
      <c r="M20" s="145">
        <f ca="1">VLOOKUP($D20,Curves!$N$2:$T$2600,3)*$B20</f>
        <v>28.432552021224847</v>
      </c>
      <c r="N20" s="189">
        <f t="shared" ca="1" si="3"/>
        <v>1</v>
      </c>
      <c r="O20" s="190">
        <f t="shared" ca="1" si="4"/>
        <v>0</v>
      </c>
      <c r="P20" s="181">
        <f t="shared" ca="1" si="5"/>
        <v>49.23859549586178</v>
      </c>
      <c r="Q20" s="144">
        <f ca="1">VLOOKUP($D20,Curves!$N$2:$T$2600,4)*$B20</f>
        <v>115.19649494264669</v>
      </c>
      <c r="R20" s="145">
        <f ca="1">VLOOKUP($D20,Curves!$N$2:$T$2600,5)*$B20</f>
        <v>37.266854128816739</v>
      </c>
      <c r="S20" s="189">
        <f t="shared" ca="1" si="6"/>
        <v>1</v>
      </c>
      <c r="T20" s="190">
        <f t="shared" ca="1" si="7"/>
        <v>0</v>
      </c>
      <c r="U20" s="157">
        <f t="shared" ca="1" si="8"/>
        <v>37.809903037185542</v>
      </c>
      <c r="V20" s="157">
        <f t="shared" ca="1" si="9"/>
        <v>39.316009795305668</v>
      </c>
      <c r="W20" s="157">
        <f t="shared" ca="1" si="10"/>
        <v>37.366930461267856</v>
      </c>
      <c r="X20" s="144">
        <f ca="1">VLOOKUP($D20,Curves!$N$2:$T$2600,6)*$B20</f>
        <v>137.97119164582787</v>
      </c>
      <c r="Y20" s="145">
        <f ca="1">VLOOKUP($D20,Curves!$N$2:$T$2600,7)*$B20</f>
        <v>20.851147831583351</v>
      </c>
      <c r="Z20" s="208">
        <f t="shared" ca="1" si="11"/>
        <v>1</v>
      </c>
      <c r="AA20" s="189">
        <f t="shared" ca="1" si="12"/>
        <v>0</v>
      </c>
      <c r="AB20" s="189">
        <f t="shared" ca="1" si="13"/>
        <v>1</v>
      </c>
      <c r="AC20" s="189">
        <f t="shared" ca="1" si="13"/>
        <v>1</v>
      </c>
      <c r="AD20" s="189">
        <f t="shared" ca="1" si="14"/>
        <v>1</v>
      </c>
      <c r="AE20" s="190">
        <f t="shared" ca="1" si="15"/>
        <v>0</v>
      </c>
      <c r="AR20" s="236">
        <f t="shared" si="16"/>
        <v>0</v>
      </c>
      <c r="AS20" s="23">
        <f t="shared" ca="1" si="24"/>
        <v>60000</v>
      </c>
      <c r="AT20" s="23">
        <f t="shared" ca="1" si="25"/>
        <v>0</v>
      </c>
      <c r="AU20" s="23">
        <f t="shared" ca="1" si="28"/>
        <v>60000</v>
      </c>
      <c r="AV20" s="23">
        <f t="shared" ca="1" si="29"/>
        <v>0</v>
      </c>
      <c r="BO20" s="236">
        <f t="shared" ca="1" si="17"/>
        <v>120000</v>
      </c>
      <c r="BP20" s="23">
        <f t="shared" ca="1" si="20"/>
        <v>65400</v>
      </c>
      <c r="BQ20" s="23">
        <f t="shared" ca="1" si="21"/>
        <v>32700</v>
      </c>
      <c r="BR20" s="23">
        <f t="shared" ca="1" si="22"/>
        <v>62400</v>
      </c>
      <c r="BS20" s="23">
        <f t="shared" ca="1" si="23"/>
        <v>31200</v>
      </c>
      <c r="BT20" s="23">
        <f t="shared" ca="1" si="26"/>
        <v>67200</v>
      </c>
      <c r="BU20" s="23">
        <f t="shared" ca="1" si="27"/>
        <v>33600</v>
      </c>
      <c r="BV20" s="23">
        <f t="shared" ca="1" si="30"/>
        <v>8400</v>
      </c>
      <c r="BW20" s="23">
        <f t="shared" ca="1" si="31"/>
        <v>4200</v>
      </c>
      <c r="CJ20" s="236">
        <f t="shared" ca="1" si="18"/>
        <v>305100</v>
      </c>
    </row>
    <row r="21" spans="1:96" x14ac:dyDescent="0.2">
      <c r="A21" s="180">
        <f ca="1">VLOOKUP($D21,Curves!$A$2:$I$1700,9)</f>
        <v>6.0415944557813003E-2</v>
      </c>
      <c r="B21" s="86">
        <f t="shared" ca="1" si="0"/>
        <v>0.94056622236885457</v>
      </c>
      <c r="C21" s="86">
        <f t="shared" ca="1" si="1"/>
        <v>31</v>
      </c>
      <c r="D21" s="143">
        <f t="shared" ca="1" si="19"/>
        <v>37257</v>
      </c>
      <c r="E21" s="181">
        <f ca="1">VLOOKUP($D21,Curves!$A$2:$H$1700,2)*$B21</f>
        <v>4.942675498548331</v>
      </c>
      <c r="F21" s="180">
        <f ca="1">VLOOKUP($D21,Curves!$A$2:$H$1700,3)*$B21</f>
        <v>1.1263280512867033</v>
      </c>
      <c r="G21" s="180">
        <f ca="1">VLOOKUP($D21,Curves!$A$2:$H$1700,7)*$B21</f>
        <v>-0.19516749114153731</v>
      </c>
      <c r="H21" s="180">
        <f ca="1">VLOOKUP($D21,Curves!$A$2:$H$1700,5)*$B21</f>
        <v>0</v>
      </c>
      <c r="I21" s="180">
        <f ca="1">VLOOKUP($D21,Curves!$A$2:$H$1700,4)*$B21</f>
        <v>-0.25865571115143504</v>
      </c>
      <c r="J21" s="182">
        <f ca="1">VLOOKUP($D21,Curves!$A$2:$H$1700,8)*$B21</f>
        <v>1.3097384646486301</v>
      </c>
      <c r="K21" s="180">
        <f t="shared" ca="1" si="2"/>
        <v>37.130148405476724</v>
      </c>
      <c r="L21" s="144">
        <f ca="1">VLOOKUP($D21,Curves!$N$2:$T$2600,2)*$B21</f>
        <v>102.8038881049158</v>
      </c>
      <c r="M21" s="145">
        <f ca="1">VLOOKUP($D21,Curves!$N$2:$T$2600,3)*$B21</f>
        <v>26.439316510788501</v>
      </c>
      <c r="N21" s="189">
        <f t="shared" ca="1" si="3"/>
        <v>1</v>
      </c>
      <c r="O21" s="190">
        <f t="shared" ca="1" si="4"/>
        <v>0</v>
      </c>
      <c r="P21" s="181">
        <f t="shared" ca="1" si="5"/>
        <v>48.89310472397721</v>
      </c>
      <c r="Q21" s="144">
        <f ca="1">VLOOKUP($D21,Curves!$N$2:$T$2600,4)*$B21</f>
        <v>104.96719041636416</v>
      </c>
      <c r="R21" s="145">
        <f ca="1">VLOOKUP($D21,Curves!$N$2:$T$2600,5)*$B21</f>
        <v>34.481157712042204</v>
      </c>
      <c r="S21" s="189">
        <f t="shared" ca="1" si="6"/>
        <v>1</v>
      </c>
      <c r="T21" s="190">
        <f t="shared" ca="1" si="7"/>
        <v>0</v>
      </c>
      <c r="U21" s="157">
        <f t="shared" ca="1" si="8"/>
        <v>37.606310055550949</v>
      </c>
      <c r="V21" s="157">
        <f t="shared" ca="1" si="9"/>
        <v>39.070066239112485</v>
      </c>
      <c r="W21" s="157">
        <f t="shared" ca="1" si="10"/>
        <v>37.130148405476724</v>
      </c>
      <c r="X21" s="144">
        <f ca="1">VLOOKUP($D21,Curves!$N$2:$T$2600,6)*$B21</f>
        <v>118.51134401847567</v>
      </c>
      <c r="Y21" s="145">
        <f ca="1">VLOOKUP($D21,Curves!$N$2:$T$2600,7)*$B21</f>
        <v>17.118305247113152</v>
      </c>
      <c r="Z21" s="208">
        <f t="shared" ca="1" si="11"/>
        <v>1</v>
      </c>
      <c r="AA21" s="189">
        <f t="shared" ca="1" si="12"/>
        <v>0</v>
      </c>
      <c r="AB21" s="189">
        <f t="shared" ca="1" si="13"/>
        <v>1</v>
      </c>
      <c r="AC21" s="189">
        <f t="shared" ca="1" si="13"/>
        <v>1</v>
      </c>
      <c r="AD21" s="189">
        <f t="shared" ca="1" si="14"/>
        <v>1</v>
      </c>
      <c r="AE21" s="190">
        <f t="shared" ca="1" si="15"/>
        <v>0</v>
      </c>
      <c r="AR21" s="236">
        <f t="shared" si="16"/>
        <v>0</v>
      </c>
      <c r="AS21" s="23">
        <f t="shared" ca="1" si="24"/>
        <v>60000</v>
      </c>
      <c r="AT21" s="23">
        <f t="shared" ca="1" si="25"/>
        <v>0</v>
      </c>
      <c r="AU21" s="23">
        <f t="shared" ca="1" si="28"/>
        <v>60000</v>
      </c>
      <c r="AV21" s="23">
        <f t="shared" ca="1" si="29"/>
        <v>0</v>
      </c>
      <c r="BO21" s="236">
        <f t="shared" ca="1" si="17"/>
        <v>120000</v>
      </c>
      <c r="BP21" s="23">
        <f t="shared" ca="1" si="20"/>
        <v>65400</v>
      </c>
      <c r="BQ21" s="23">
        <f t="shared" ca="1" si="21"/>
        <v>32700</v>
      </c>
      <c r="BR21" s="23">
        <f t="shared" ca="1" si="22"/>
        <v>62400</v>
      </c>
      <c r="BS21" s="23">
        <f t="shared" ca="1" si="23"/>
        <v>31200</v>
      </c>
      <c r="BT21" s="23">
        <f t="shared" ca="1" si="26"/>
        <v>67200</v>
      </c>
      <c r="BU21" s="23">
        <f t="shared" ca="1" si="27"/>
        <v>33600</v>
      </c>
      <c r="BV21" s="23">
        <f t="shared" ca="1" si="30"/>
        <v>8400</v>
      </c>
      <c r="BW21" s="23">
        <f t="shared" ca="1" si="31"/>
        <v>4200</v>
      </c>
      <c r="BX21" s="23">
        <f t="shared" ref="BX21:BX84" ca="1" si="32">$BX$7*$J$2*$J$5*$AB21</f>
        <v>66000</v>
      </c>
      <c r="BY21" s="23">
        <f t="shared" ref="BY21:BY84" ca="1" si="33">$BX$7*$J$3*$J$5*$AC21</f>
        <v>33000</v>
      </c>
      <c r="CJ21" s="236">
        <f t="shared" ca="1" si="18"/>
        <v>404100</v>
      </c>
    </row>
    <row r="22" spans="1:96" x14ac:dyDescent="0.2">
      <c r="A22" s="180">
        <f ca="1">VLOOKUP($D22,Curves!$A$2:$I$1700,9)</f>
        <v>6.0185767701812998E-2</v>
      </c>
      <c r="B22" s="86">
        <f t="shared" ca="1" si="0"/>
        <v>0.93605970051941934</v>
      </c>
      <c r="C22" s="86">
        <f t="shared" ca="1" si="1"/>
        <v>28</v>
      </c>
      <c r="D22" s="143">
        <f t="shared" ca="1" si="19"/>
        <v>37288</v>
      </c>
      <c r="E22" s="181">
        <f ca="1">VLOOKUP($D22,Curves!$A$2:$H$1700,2)*$B22</f>
        <v>4.6802985025970969</v>
      </c>
      <c r="F22" s="180">
        <f ca="1">VLOOKUP($D22,Curves!$A$2:$H$1700,3)*$B22</f>
        <v>1.1209314913720048</v>
      </c>
      <c r="G22" s="180">
        <f ca="1">VLOOKUP($D22,Curves!$A$2:$H$1700,7)*$B22</f>
        <v>-0.19423238785777949</v>
      </c>
      <c r="H22" s="180">
        <f ca="1">VLOOKUP($D22,Curves!$A$2:$H$1700,5)*$B22</f>
        <v>0</v>
      </c>
      <c r="I22" s="180">
        <f ca="1">VLOOKUP($D22,Curves!$A$2:$H$1700,4)*$B22</f>
        <v>-0.25741641764284034</v>
      </c>
      <c r="J22" s="182">
        <f ca="1">VLOOKUP($D22,Curves!$A$2:$H$1700,8)*$B22</f>
        <v>1.3034631329732915</v>
      </c>
      <c r="K22" s="180">
        <f t="shared" ca="1" si="2"/>
        <v>35.171615637156926</v>
      </c>
      <c r="L22" s="144">
        <f ca="1">VLOOKUP($D22,Curves!$N$2:$T$2600,2)*$B22</f>
        <v>53.355402929606903</v>
      </c>
      <c r="M22" s="145">
        <f ca="1">VLOOKUP($D22,Curves!$N$2:$T$2600,3)*$B22</f>
        <v>27.945911381636218</v>
      </c>
      <c r="N22" s="189">
        <f t="shared" ca="1" si="3"/>
        <v>1</v>
      </c>
      <c r="O22" s="190">
        <f t="shared" ca="1" si="4"/>
        <v>0</v>
      </c>
      <c r="P22" s="181">
        <f t="shared" ca="1" si="5"/>
        <v>46.878212266777915</v>
      </c>
      <c r="Q22" s="144">
        <f ca="1">VLOOKUP($D22,Curves!$N$2:$T$2600,4)*$B22</f>
        <v>54.385068600178265</v>
      </c>
      <c r="R22" s="145">
        <f ca="1">VLOOKUP($D22,Curves!$N$2:$T$2600,5)*$B22</f>
        <v>44.939924267195224</v>
      </c>
      <c r="S22" s="189">
        <f t="shared" ca="1" si="6"/>
        <v>1</v>
      </c>
      <c r="T22" s="190">
        <f t="shared" ca="1" si="7"/>
        <v>0</v>
      </c>
      <c r="U22" s="157">
        <f t="shared" ca="1" si="8"/>
        <v>35.645495860544884</v>
      </c>
      <c r="V22" s="157">
        <f t="shared" ca="1" si="9"/>
        <v>37.102238769478227</v>
      </c>
      <c r="W22" s="157">
        <f t="shared" ca="1" si="10"/>
        <v>35.171615637156926</v>
      </c>
      <c r="X22" s="144">
        <f ca="1">VLOOKUP($D22,Curves!$N$2:$T$2600,6)*$B22</f>
        <v>59.439790982983126</v>
      </c>
      <c r="Y22" s="145">
        <f ca="1">VLOOKUP($D22,Curves!$N$2:$T$2600,7)*$B22</f>
        <v>29.712346622938988</v>
      </c>
      <c r="Z22" s="208">
        <f t="shared" ca="1" si="11"/>
        <v>1</v>
      </c>
      <c r="AA22" s="189">
        <f t="shared" ca="1" si="12"/>
        <v>0</v>
      </c>
      <c r="AB22" s="189">
        <f t="shared" ca="1" si="13"/>
        <v>1</v>
      </c>
      <c r="AC22" s="189">
        <f t="shared" ca="1" si="13"/>
        <v>1</v>
      </c>
      <c r="AD22" s="189">
        <f t="shared" ca="1" si="14"/>
        <v>1</v>
      </c>
      <c r="AE22" s="190">
        <f t="shared" ca="1" si="15"/>
        <v>0</v>
      </c>
      <c r="AR22" s="236">
        <f t="shared" si="16"/>
        <v>0</v>
      </c>
      <c r="AS22" s="23">
        <f t="shared" ca="1" si="24"/>
        <v>60000</v>
      </c>
      <c r="AT22" s="23">
        <f t="shared" ca="1" si="25"/>
        <v>0</v>
      </c>
      <c r="AU22" s="23">
        <f t="shared" ca="1" si="28"/>
        <v>60000</v>
      </c>
      <c r="AV22" s="23">
        <f t="shared" ca="1" si="29"/>
        <v>0</v>
      </c>
      <c r="BO22" s="236">
        <f t="shared" ca="1" si="17"/>
        <v>120000</v>
      </c>
      <c r="BP22" s="23">
        <f t="shared" ca="1" si="20"/>
        <v>65400</v>
      </c>
      <c r="BQ22" s="23">
        <f t="shared" ca="1" si="21"/>
        <v>32700</v>
      </c>
      <c r="BR22" s="23">
        <f t="shared" ca="1" si="22"/>
        <v>62400</v>
      </c>
      <c r="BS22" s="23">
        <f t="shared" ca="1" si="23"/>
        <v>31200</v>
      </c>
      <c r="BT22" s="23">
        <f t="shared" ca="1" si="26"/>
        <v>67200</v>
      </c>
      <c r="BU22" s="23">
        <f t="shared" ca="1" si="27"/>
        <v>33600</v>
      </c>
      <c r="BV22" s="23">
        <f t="shared" ca="1" si="30"/>
        <v>8400</v>
      </c>
      <c r="BW22" s="23">
        <f t="shared" ca="1" si="31"/>
        <v>4200</v>
      </c>
      <c r="BX22" s="23">
        <f t="shared" ca="1" si="32"/>
        <v>66000</v>
      </c>
      <c r="BY22" s="23">
        <f t="shared" ca="1" si="33"/>
        <v>33000</v>
      </c>
      <c r="CJ22" s="236">
        <f t="shared" ca="1" si="18"/>
        <v>404100</v>
      </c>
    </row>
    <row r="23" spans="1:96" x14ac:dyDescent="0.2">
      <c r="A23" s="180">
        <f ca="1">VLOOKUP($D23,Curves!$A$2:$I$1700,9)</f>
        <v>5.9977866040555002E-2</v>
      </c>
      <c r="B23" s="86">
        <f t="shared" ca="1" si="0"/>
        <v>0.93203826323624117</v>
      </c>
      <c r="C23" s="86">
        <f t="shared" ca="1" si="1"/>
        <v>31</v>
      </c>
      <c r="D23" s="143">
        <f t="shared" ca="1" si="19"/>
        <v>37316</v>
      </c>
      <c r="E23" s="181">
        <f ca="1">VLOOKUP($D23,Curves!$A$2:$H$1700,2)*$B23</f>
        <v>4.3665992632617892</v>
      </c>
      <c r="F23" s="180">
        <f ca="1">VLOOKUP($D23,Curves!$A$2:$H$1700,3)*$B23</f>
        <v>1.1161158202253989</v>
      </c>
      <c r="G23" s="180">
        <f ca="1">VLOOKUP($D23,Curves!$A$2:$H$1700,7)*$B23</f>
        <v>-0.19339793962152002</v>
      </c>
      <c r="H23" s="180">
        <f ca="1">VLOOKUP($D23,Curves!$A$2:$H$1700,5)*$B23</f>
        <v>0</v>
      </c>
      <c r="I23" s="180">
        <f ca="1">VLOOKUP($D23,Curves!$A$2:$H$1700,4)*$B23</f>
        <v>-0.25631052238996632</v>
      </c>
      <c r="J23" s="182">
        <f ca="1">VLOOKUP($D23,Curves!$A$2:$H$1700,8)*$B23</f>
        <v>1.2978632815564659</v>
      </c>
      <c r="K23" s="180">
        <f t="shared" ca="1" si="2"/>
        <v>32.827165556538674</v>
      </c>
      <c r="L23" s="144">
        <f ca="1">VLOOKUP($D23,Curves!$N$2:$T$2600,2)*$B23</f>
        <v>34.019396608122804</v>
      </c>
      <c r="M23" s="145">
        <f ca="1">VLOOKUP($D23,Curves!$N$2:$T$2600,3)*$B23</f>
        <v>31.883475588206412</v>
      </c>
      <c r="N23" s="189">
        <f t="shared" ca="1" si="3"/>
        <v>1</v>
      </c>
      <c r="O23" s="190">
        <f t="shared" ca="1" si="4"/>
        <v>0</v>
      </c>
      <c r="P23" s="181">
        <f t="shared" ca="1" si="5"/>
        <v>44.483469086136914</v>
      </c>
      <c r="Q23" s="144">
        <f ca="1">VLOOKUP($D23,Curves!$N$2:$T$2600,4)*$B23</f>
        <v>45.530069159090381</v>
      </c>
      <c r="R23" s="145">
        <f ca="1">VLOOKUP($D23,Curves!$N$2:$T$2600,5)*$B23</f>
        <v>39.693179535573421</v>
      </c>
      <c r="S23" s="189">
        <f t="shared" ca="1" si="6"/>
        <v>1</v>
      </c>
      <c r="T23" s="190">
        <f t="shared" ca="1" si="7"/>
        <v>0</v>
      </c>
      <c r="U23" s="157">
        <f t="shared" ca="1" si="8"/>
        <v>33.299009927302016</v>
      </c>
      <c r="V23" s="157">
        <f t="shared" ca="1" si="9"/>
        <v>34.749494474463418</v>
      </c>
      <c r="W23" s="157">
        <f t="shared" ca="1" si="10"/>
        <v>32.827165556538674</v>
      </c>
      <c r="X23" s="144">
        <f ca="1">VLOOKUP($D23,Curves!$N$2:$T$2600,6)*$B23</f>
        <v>34.951434871359041</v>
      </c>
      <c r="Y23" s="145">
        <f ca="1">VLOOKUP($D23,Curves!$N$2:$T$2600,7)*$B23</f>
        <v>34.757260233184823</v>
      </c>
      <c r="Z23" s="208">
        <f t="shared" ca="1" si="11"/>
        <v>1</v>
      </c>
      <c r="AA23" s="189">
        <f t="shared" ca="1" si="12"/>
        <v>1</v>
      </c>
      <c r="AB23" s="189">
        <f t="shared" ca="1" si="13"/>
        <v>1</v>
      </c>
      <c r="AC23" s="189">
        <f t="shared" ca="1" si="13"/>
        <v>1</v>
      </c>
      <c r="AD23" s="189">
        <f t="shared" ca="1" si="14"/>
        <v>1</v>
      </c>
      <c r="AE23" s="190">
        <f t="shared" ca="1" si="15"/>
        <v>1</v>
      </c>
      <c r="AR23" s="236">
        <f t="shared" si="16"/>
        <v>0</v>
      </c>
      <c r="AS23" s="23">
        <f t="shared" ca="1" si="24"/>
        <v>60000</v>
      </c>
      <c r="AT23" s="23">
        <f t="shared" ca="1" si="25"/>
        <v>0</v>
      </c>
      <c r="AU23" s="23">
        <f t="shared" ca="1" si="28"/>
        <v>60000</v>
      </c>
      <c r="AV23" s="23">
        <f t="shared" ca="1" si="29"/>
        <v>0</v>
      </c>
      <c r="BO23" s="236">
        <f t="shared" ca="1" si="17"/>
        <v>120000</v>
      </c>
      <c r="BP23" s="23">
        <f t="shared" ca="1" si="20"/>
        <v>65400</v>
      </c>
      <c r="BQ23" s="23">
        <f t="shared" ca="1" si="21"/>
        <v>32700</v>
      </c>
      <c r="BR23" s="23">
        <f t="shared" ca="1" si="22"/>
        <v>62400</v>
      </c>
      <c r="BS23" s="23">
        <f t="shared" ca="1" si="23"/>
        <v>31200</v>
      </c>
      <c r="BT23" s="23">
        <f t="shared" ca="1" si="26"/>
        <v>67200</v>
      </c>
      <c r="BU23" s="23">
        <f t="shared" ca="1" si="27"/>
        <v>33600</v>
      </c>
      <c r="BV23" s="23">
        <f t="shared" ca="1" si="30"/>
        <v>8400</v>
      </c>
      <c r="BW23" s="23">
        <f t="shared" ca="1" si="31"/>
        <v>4200</v>
      </c>
      <c r="BX23" s="23">
        <f t="shared" ca="1" si="32"/>
        <v>66000</v>
      </c>
      <c r="BY23" s="23">
        <f t="shared" ca="1" si="33"/>
        <v>33000</v>
      </c>
      <c r="CJ23" s="236">
        <f t="shared" ca="1" si="18"/>
        <v>404100</v>
      </c>
    </row>
    <row r="24" spans="1:96" x14ac:dyDescent="0.2">
      <c r="A24" s="180">
        <f ca="1">VLOOKUP($D24,Curves!$A$2:$I$1700,9)</f>
        <v>5.9768611976347003E-2</v>
      </c>
      <c r="B24" s="86">
        <f t="shared" ca="1" si="0"/>
        <v>0.9276155755708384</v>
      </c>
      <c r="C24" s="86">
        <f t="shared" ca="1" si="1"/>
        <v>30</v>
      </c>
      <c r="D24" s="143">
        <f t="shared" ca="1" si="19"/>
        <v>37347</v>
      </c>
      <c r="E24" s="181">
        <f ca="1">VLOOKUP($D24,Curves!$A$2:$H$1700,2)*$B24</f>
        <v>3.9470042740539175</v>
      </c>
      <c r="F24" s="180">
        <f ca="1">VLOOKUP($D24,Curves!$A$2:$H$1700,3)*$B24</f>
        <v>1.1038625349292976</v>
      </c>
      <c r="G24" s="180">
        <f ca="1">VLOOKUP($D24,Curves!$A$2:$H$1700,7)*$B24</f>
        <v>-0.1762469593584593</v>
      </c>
      <c r="H24" s="180">
        <f ca="1">VLOOKUP($D24,Curves!$A$2:$H$1700,5)*$B24</f>
        <v>-1.8552311511416768E-2</v>
      </c>
      <c r="I24" s="180">
        <f ca="1">VLOOKUP($D24,Curves!$A$2:$H$1700,4)*$B24</f>
        <v>-0.54729318958679463</v>
      </c>
      <c r="J24" s="182">
        <f ca="1">VLOOKUP($D24,Curves!$A$2:$H$1700,8)*$B24</f>
        <v>1.1966240924863816</v>
      </c>
      <c r="K24" s="180">
        <f t="shared" ca="1" si="2"/>
        <v>27.497833133503423</v>
      </c>
      <c r="L24" s="144">
        <f ca="1">VLOOKUP($D24,Curves!$N$2:$T$2600,2)*$B24</f>
        <v>32.466545144979342</v>
      </c>
      <c r="M24" s="145">
        <f ca="1">VLOOKUP($D24,Curves!$N$2:$T$2600,3)*$B24</f>
        <v>32.39173743727202</v>
      </c>
      <c r="N24" s="189">
        <f t="shared" ca="1" si="3"/>
        <v>1</v>
      </c>
      <c r="O24" s="190">
        <f t="shared" ca="1" si="4"/>
        <v>1</v>
      </c>
      <c r="P24" s="181">
        <f t="shared" ca="1" si="5"/>
        <v>40.577212749052244</v>
      </c>
      <c r="Q24" s="144">
        <f ca="1">VLOOKUP($D24,Curves!$N$2:$T$2600,4)*$B24</f>
        <v>44.618309184957326</v>
      </c>
      <c r="R24" s="145">
        <f ca="1">VLOOKUP($D24,Curves!$N$2:$T$2600,5)*$B24</f>
        <v>38.320996350154651</v>
      </c>
      <c r="S24" s="189">
        <f t="shared" ca="1" si="6"/>
        <v>1</v>
      </c>
      <c r="T24" s="190">
        <f t="shared" ca="1" si="7"/>
        <v>0</v>
      </c>
      <c r="U24" s="157">
        <f t="shared" ca="1" si="8"/>
        <v>30.280679860215937</v>
      </c>
      <c r="V24" s="157">
        <f t="shared" ca="1" si="9"/>
        <v>31.463389719068754</v>
      </c>
      <c r="W24" s="157">
        <f t="shared" ca="1" si="10"/>
        <v>27.497833133503423</v>
      </c>
      <c r="X24" s="144">
        <f ca="1">VLOOKUP($D24,Curves!$N$2:$T$2600,6)*$B24</f>
        <v>30.843217887730376</v>
      </c>
      <c r="Y24" s="145">
        <f ca="1">VLOOKUP($D24,Curves!$N$2:$T$2600,7)*$B24</f>
        <v>36.07975742724318</v>
      </c>
      <c r="Z24" s="208">
        <f t="shared" ca="1" si="11"/>
        <v>1</v>
      </c>
      <c r="AA24" s="189">
        <f t="shared" ca="1" si="12"/>
        <v>1</v>
      </c>
      <c r="AB24" s="189">
        <f t="shared" ca="1" si="13"/>
        <v>0</v>
      </c>
      <c r="AC24" s="189">
        <f t="shared" ca="1" si="13"/>
        <v>0</v>
      </c>
      <c r="AD24" s="189">
        <f t="shared" ca="1" si="14"/>
        <v>1</v>
      </c>
      <c r="AE24" s="190">
        <f t="shared" ca="1" si="15"/>
        <v>1</v>
      </c>
      <c r="AR24" s="236">
        <f t="shared" si="16"/>
        <v>0</v>
      </c>
      <c r="AS24" s="23">
        <f t="shared" ca="1" si="24"/>
        <v>60000</v>
      </c>
      <c r="AT24" s="23">
        <f t="shared" ca="1" si="25"/>
        <v>0</v>
      </c>
      <c r="AU24" s="23">
        <f t="shared" ca="1" si="28"/>
        <v>60000</v>
      </c>
      <c r="AV24" s="23">
        <f t="shared" ca="1" si="29"/>
        <v>0</v>
      </c>
      <c r="BO24" s="236">
        <f t="shared" ca="1" si="17"/>
        <v>120000</v>
      </c>
      <c r="BP24" s="23">
        <f t="shared" ca="1" si="20"/>
        <v>0</v>
      </c>
      <c r="BQ24" s="23">
        <f t="shared" ca="1" si="21"/>
        <v>0</v>
      </c>
      <c r="BR24" s="23">
        <f t="shared" ca="1" si="22"/>
        <v>0</v>
      </c>
      <c r="BS24" s="23">
        <f t="shared" ca="1" si="23"/>
        <v>0</v>
      </c>
      <c r="BT24" s="23">
        <f t="shared" ca="1" si="26"/>
        <v>0</v>
      </c>
      <c r="BU24" s="23">
        <f t="shared" ca="1" si="27"/>
        <v>0</v>
      </c>
      <c r="BV24" s="23">
        <f t="shared" ca="1" si="30"/>
        <v>0</v>
      </c>
      <c r="BW24" s="23">
        <f t="shared" ca="1" si="31"/>
        <v>0</v>
      </c>
      <c r="BX24" s="23">
        <f t="shared" ca="1" si="32"/>
        <v>0</v>
      </c>
      <c r="BY24" s="23">
        <f t="shared" ca="1" si="33"/>
        <v>0</v>
      </c>
      <c r="CJ24" s="236">
        <f t="shared" ca="1" si="18"/>
        <v>0</v>
      </c>
    </row>
    <row r="25" spans="1:96" x14ac:dyDescent="0.2">
      <c r="A25" s="180">
        <f ca="1">VLOOKUP($D25,Curves!$A$2:$I$1700,9)</f>
        <v>5.9594830646529998E-2</v>
      </c>
      <c r="B25" s="86">
        <f t="shared" ca="1" si="0"/>
        <v>0.92335090976983869</v>
      </c>
      <c r="C25" s="86">
        <f t="shared" ca="1" si="1"/>
        <v>31</v>
      </c>
      <c r="D25" s="143">
        <f t="shared" ca="1" si="19"/>
        <v>37377</v>
      </c>
      <c r="E25" s="181">
        <f ca="1">VLOOKUP($D25,Curves!$A$2:$H$1700,2)*$B25</f>
        <v>3.8457565391913784</v>
      </c>
      <c r="F25" s="180">
        <f ca="1">VLOOKUP($D25,Curves!$A$2:$H$1700,3)*$B25</f>
        <v>1.098787582626108</v>
      </c>
      <c r="G25" s="180">
        <f ca="1">VLOOKUP($D25,Curves!$A$2:$H$1700,7)*$B25</f>
        <v>-0.17543667285626935</v>
      </c>
      <c r="H25" s="180">
        <f ca="1">VLOOKUP($D25,Curves!$A$2:$H$1700,5)*$B25</f>
        <v>-1.8467018195396773E-2</v>
      </c>
      <c r="I25" s="180">
        <f ca="1">VLOOKUP($D25,Curves!$A$2:$H$1700,4)*$B25</f>
        <v>-0.54477703676420475</v>
      </c>
      <c r="J25" s="182">
        <f ca="1">VLOOKUP($D25,Curves!$A$2:$H$1700,8)*$B25</f>
        <v>1.191122673603092</v>
      </c>
      <c r="K25" s="180">
        <f t="shared" ca="1" si="2"/>
        <v>26.757346268203801</v>
      </c>
      <c r="L25" s="144">
        <f ca="1">VLOOKUP($D25,Curves!$N$2:$T$2600,2)*$B25</f>
        <v>32.178779205478882</v>
      </c>
      <c r="M25" s="145">
        <f ca="1">VLOOKUP($D25,Curves!$N$2:$T$2600,3)*$B25</f>
        <v>24.039143080725559</v>
      </c>
      <c r="N25" s="189">
        <f t="shared" ca="1" si="3"/>
        <v>1</v>
      </c>
      <c r="O25" s="190">
        <f t="shared" ca="1" si="4"/>
        <v>0</v>
      </c>
      <c r="P25" s="181">
        <f t="shared" ca="1" si="5"/>
        <v>39.776594095958529</v>
      </c>
      <c r="Q25" s="144">
        <f ca="1">VLOOKUP($D25,Curves!$N$2:$T$2600,4)*$B25</f>
        <v>42.197136576481633</v>
      </c>
      <c r="R25" s="145">
        <f ca="1">VLOOKUP($D25,Curves!$N$2:$T$2600,5)*$B25</f>
        <v>35.805165439816868</v>
      </c>
      <c r="S25" s="189">
        <f t="shared" ca="1" si="6"/>
        <v>1</v>
      </c>
      <c r="T25" s="190">
        <f t="shared" ca="1" si="7"/>
        <v>0</v>
      </c>
      <c r="U25" s="157">
        <f t="shared" ca="1" si="8"/>
        <v>29.52739899751332</v>
      </c>
      <c r="V25" s="157">
        <f t="shared" ca="1" si="9"/>
        <v>30.70467140746986</v>
      </c>
      <c r="W25" s="157">
        <f t="shared" ca="1" si="10"/>
        <v>26.757346268203801</v>
      </c>
      <c r="X25" s="144">
        <f ca="1">VLOOKUP($D25,Curves!$N$2:$T$2600,6)*$B25</f>
        <v>31.478186083859036</v>
      </c>
      <c r="Y25" s="145">
        <f ca="1">VLOOKUP($D25,Curves!$N$2:$T$2600,7)*$B25</f>
        <v>25.482167944159386</v>
      </c>
      <c r="Z25" s="208">
        <f t="shared" ca="1" si="11"/>
        <v>1</v>
      </c>
      <c r="AA25" s="189">
        <f t="shared" ca="1" si="12"/>
        <v>0</v>
      </c>
      <c r="AB25" s="189">
        <f t="shared" ca="1" si="13"/>
        <v>1</v>
      </c>
      <c r="AC25" s="189">
        <f t="shared" ca="1" si="13"/>
        <v>1</v>
      </c>
      <c r="AD25" s="189">
        <f t="shared" ca="1" si="14"/>
        <v>1</v>
      </c>
      <c r="AE25" s="190">
        <f t="shared" ca="1" si="15"/>
        <v>0</v>
      </c>
      <c r="AR25" s="236">
        <f t="shared" si="16"/>
        <v>0</v>
      </c>
      <c r="AS25" s="23">
        <f t="shared" ca="1" si="24"/>
        <v>60000</v>
      </c>
      <c r="AT25" s="23">
        <f t="shared" ca="1" si="25"/>
        <v>0</v>
      </c>
      <c r="AU25" s="23">
        <f t="shared" ca="1" si="28"/>
        <v>60000</v>
      </c>
      <c r="AV25" s="23">
        <f t="shared" ca="1" si="29"/>
        <v>0</v>
      </c>
      <c r="BO25" s="236">
        <f t="shared" ca="1" si="17"/>
        <v>120000</v>
      </c>
      <c r="BP25" s="23">
        <f t="shared" ca="1" si="20"/>
        <v>65400</v>
      </c>
      <c r="BQ25" s="23">
        <f t="shared" ca="1" si="21"/>
        <v>32700</v>
      </c>
      <c r="BR25" s="23">
        <f t="shared" ca="1" si="22"/>
        <v>62400</v>
      </c>
      <c r="BS25" s="23">
        <f t="shared" ca="1" si="23"/>
        <v>31200</v>
      </c>
      <c r="BT25" s="23">
        <f t="shared" ca="1" si="26"/>
        <v>67200</v>
      </c>
      <c r="BU25" s="23">
        <f t="shared" ca="1" si="27"/>
        <v>33600</v>
      </c>
      <c r="BV25" s="23">
        <f t="shared" ca="1" si="30"/>
        <v>8400</v>
      </c>
      <c r="BW25" s="23">
        <f t="shared" ca="1" si="31"/>
        <v>4200</v>
      </c>
      <c r="BX25" s="23">
        <f t="shared" ca="1" si="32"/>
        <v>66000</v>
      </c>
      <c r="BY25" s="23">
        <f t="shared" ca="1" si="33"/>
        <v>33000</v>
      </c>
      <c r="CJ25" s="236">
        <f t="shared" ca="1" si="18"/>
        <v>404100</v>
      </c>
    </row>
    <row r="26" spans="1:96" x14ac:dyDescent="0.2">
      <c r="A26" s="180">
        <f ca="1">VLOOKUP($D26,Curves!$A$2:$I$1700,9)</f>
        <v>5.9415256616263998E-2</v>
      </c>
      <c r="B26" s="86">
        <f t="shared" ca="1" si="0"/>
        <v>0.91899146699447554</v>
      </c>
      <c r="C26" s="86">
        <f t="shared" ca="1" si="1"/>
        <v>30</v>
      </c>
      <c r="D26" s="143">
        <f t="shared" ca="1" si="19"/>
        <v>37408</v>
      </c>
      <c r="E26" s="181">
        <f ca="1">VLOOKUP($D26,Curves!$A$2:$H$1700,2)*$B26</f>
        <v>3.8092196306921009</v>
      </c>
      <c r="F26" s="180">
        <f ca="1">VLOOKUP($D26,Curves!$A$2:$H$1700,3)*$B26</f>
        <v>1.0935998457234259</v>
      </c>
      <c r="G26" s="180">
        <f ca="1">VLOOKUP($D26,Curves!$A$2:$H$1700,7)*$B26</f>
        <v>-0.17460837872895035</v>
      </c>
      <c r="H26" s="180">
        <f ca="1">VLOOKUP($D26,Curves!$A$2:$H$1700,5)*$B26</f>
        <v>-1.8379829339889513E-2</v>
      </c>
      <c r="I26" s="180">
        <f ca="1">VLOOKUP($D26,Curves!$A$2:$H$1700,4)*$B26</f>
        <v>-0.54220496552674058</v>
      </c>
      <c r="J26" s="182">
        <f ca="1">VLOOKUP($D26,Curves!$A$2:$H$1700,8)*$B26</f>
        <v>1.1854989924228734</v>
      </c>
      <c r="K26" s="180">
        <f t="shared" ca="1" si="2"/>
        <v>26.5026099887402</v>
      </c>
      <c r="L26" s="144">
        <f ca="1">VLOOKUP($D26,Curves!$N$2:$T$2600,2)*$B26</f>
        <v>29.499626090522668</v>
      </c>
      <c r="M26" s="145">
        <f ca="1">VLOOKUP($D26,Curves!$N$2:$T$2600,3)*$B26</f>
        <v>24.615842865923444</v>
      </c>
      <c r="N26" s="189">
        <f t="shared" ca="1" si="3"/>
        <v>1</v>
      </c>
      <c r="O26" s="190">
        <f t="shared" ca="1" si="4"/>
        <v>0</v>
      </c>
      <c r="P26" s="181">
        <f t="shared" ca="1" si="5"/>
        <v>39.460389673362307</v>
      </c>
      <c r="Q26" s="144">
        <f ca="1">VLOOKUP($D26,Curves!$N$2:$T$2600,4)*$B26</f>
        <v>36.208263799582333</v>
      </c>
      <c r="R26" s="145">
        <f ca="1">VLOOKUP($D26,Curves!$N$2:$T$2600,5)*$B26</f>
        <v>33.877964008274908</v>
      </c>
      <c r="S26" s="189">
        <f t="shared" ca="1" si="6"/>
        <v>0</v>
      </c>
      <c r="T26" s="190">
        <f t="shared" ca="1" si="7"/>
        <v>0</v>
      </c>
      <c r="U26" s="157">
        <f t="shared" ca="1" si="8"/>
        <v>29.259584389723628</v>
      </c>
      <c r="V26" s="157">
        <f t="shared" ca="1" si="9"/>
        <v>30.431298510141584</v>
      </c>
      <c r="W26" s="157">
        <f t="shared" ca="1" si="10"/>
        <v>26.5026099887402</v>
      </c>
      <c r="X26" s="144">
        <f ca="1">VLOOKUP($D26,Curves!$N$2:$T$2600,6)*$B26</f>
        <v>29.274405844228621</v>
      </c>
      <c r="Y26" s="145">
        <f ca="1">VLOOKUP($D26,Curves!$N$2:$T$2600,7)*$B26</f>
        <v>25.975106443517078</v>
      </c>
      <c r="Z26" s="208">
        <f t="shared" ca="1" si="11"/>
        <v>1</v>
      </c>
      <c r="AA26" s="189">
        <f t="shared" ca="1" si="12"/>
        <v>0</v>
      </c>
      <c r="AB26" s="189">
        <f t="shared" ca="1" si="13"/>
        <v>0</v>
      </c>
      <c r="AC26" s="189">
        <f t="shared" ca="1" si="13"/>
        <v>0</v>
      </c>
      <c r="AD26" s="189">
        <f t="shared" ca="1" si="14"/>
        <v>1</v>
      </c>
      <c r="AE26" s="190">
        <f t="shared" ca="1" si="15"/>
        <v>0</v>
      </c>
      <c r="AR26" s="236">
        <f t="shared" si="16"/>
        <v>0</v>
      </c>
      <c r="AS26" s="23">
        <f t="shared" ca="1" si="24"/>
        <v>0</v>
      </c>
      <c r="AT26" s="23">
        <f t="shared" ca="1" si="25"/>
        <v>0</v>
      </c>
      <c r="AU26" s="23">
        <f t="shared" ca="1" si="28"/>
        <v>0</v>
      </c>
      <c r="AV26" s="23">
        <f t="shared" ca="1" si="29"/>
        <v>0</v>
      </c>
      <c r="BO26" s="236">
        <f t="shared" ca="1" si="17"/>
        <v>0</v>
      </c>
      <c r="BP26" s="23">
        <f t="shared" ca="1" si="20"/>
        <v>0</v>
      </c>
      <c r="BQ26" s="23">
        <f t="shared" ca="1" si="21"/>
        <v>0</v>
      </c>
      <c r="BR26" s="23">
        <f t="shared" ca="1" si="22"/>
        <v>0</v>
      </c>
      <c r="BS26" s="23">
        <f t="shared" ca="1" si="23"/>
        <v>0</v>
      </c>
      <c r="BT26" s="23">
        <f t="shared" ca="1" si="26"/>
        <v>0</v>
      </c>
      <c r="BU26" s="23">
        <f t="shared" ca="1" si="27"/>
        <v>0</v>
      </c>
      <c r="BV26" s="23">
        <f t="shared" ca="1" si="30"/>
        <v>0</v>
      </c>
      <c r="BW26" s="23">
        <f t="shared" ca="1" si="31"/>
        <v>0</v>
      </c>
      <c r="BX26" s="23">
        <f t="shared" ca="1" si="32"/>
        <v>0</v>
      </c>
      <c r="BY26" s="23">
        <f t="shared" ca="1" si="33"/>
        <v>0</v>
      </c>
      <c r="CJ26" s="236">
        <f t="shared" ca="1" si="18"/>
        <v>0</v>
      </c>
    </row>
    <row r="27" spans="1:96" x14ac:dyDescent="0.2">
      <c r="A27" s="180">
        <f ca="1">VLOOKUP($D27,Curves!$A$2:$I$1700,9)</f>
        <v>5.9276779417706003E-2</v>
      </c>
      <c r="B27" s="86">
        <f t="shared" ca="1" si="0"/>
        <v>0.91477021948078241</v>
      </c>
      <c r="C27" s="86">
        <f t="shared" ca="1" si="1"/>
        <v>31</v>
      </c>
      <c r="D27" s="143">
        <f t="shared" ca="1" si="19"/>
        <v>37438</v>
      </c>
      <c r="E27" s="181">
        <f ca="1">VLOOKUP($D27,Curves!$A$2:$H$1700,2)*$B27</f>
        <v>3.7917225597478428</v>
      </c>
      <c r="F27" s="180">
        <f ca="1">VLOOKUP($D27,Curves!$A$2:$H$1700,3)*$B27</f>
        <v>1.088576561182131</v>
      </c>
      <c r="G27" s="180">
        <f ca="1">VLOOKUP($D27,Curves!$A$2:$H$1700,7)*$B27</f>
        <v>-0.17380634170134865</v>
      </c>
      <c r="H27" s="180">
        <f ca="1">VLOOKUP($D27,Curves!$A$2:$H$1700,5)*$B27</f>
        <v>-1.829540438961565E-2</v>
      </c>
      <c r="I27" s="180">
        <f ca="1">VLOOKUP($D27,Curves!$A$2:$H$1700,4)*$B27</f>
        <v>-0.53971442949366155</v>
      </c>
      <c r="J27" s="182">
        <f ca="1">VLOOKUP($D27,Curves!$A$2:$H$1700,8)*$B27</f>
        <v>1.1800535831302092</v>
      </c>
      <c r="K27" s="180">
        <f t="shared" ca="1" si="2"/>
        <v>26.390060976906359</v>
      </c>
      <c r="L27" s="144">
        <f ca="1">VLOOKUP($D27,Curves!$N$2:$T$2600,2)*$B27</f>
        <v>25.705043167409986</v>
      </c>
      <c r="M27" s="145">
        <f ca="1">VLOOKUP($D27,Curves!$N$2:$T$2600,3)*$B27</f>
        <v>25.269789595237675</v>
      </c>
      <c r="N27" s="189">
        <f t="shared" ca="1" si="3"/>
        <v>0</v>
      </c>
      <c r="O27" s="190">
        <f t="shared" ca="1" si="4"/>
        <v>0</v>
      </c>
      <c r="P27" s="181">
        <f t="shared" ca="1" si="5"/>
        <v>39.288321071585386</v>
      </c>
      <c r="Q27" s="144">
        <f ca="1">VLOOKUP($D27,Curves!$N$2:$T$2600,4)*$B27</f>
        <v>28.815261913644648</v>
      </c>
      <c r="R27" s="145">
        <f ca="1">VLOOKUP($D27,Curves!$N$2:$T$2600,5)*$B27</f>
        <v>29.852493307668823</v>
      </c>
      <c r="S27" s="189">
        <f t="shared" ca="1" si="6"/>
        <v>0</v>
      </c>
      <c r="T27" s="190">
        <f t="shared" ca="1" si="7"/>
        <v>0</v>
      </c>
      <c r="U27" s="157">
        <f t="shared" ca="1" si="8"/>
        <v>29.134371635348707</v>
      </c>
      <c r="V27" s="157">
        <f t="shared" ca="1" si="9"/>
        <v>30.300703665186703</v>
      </c>
      <c r="W27" s="157">
        <f t="shared" ca="1" si="10"/>
        <v>26.390060976906359</v>
      </c>
      <c r="X27" s="144">
        <f ca="1">VLOOKUP($D27,Curves!$N$2:$T$2600,6)*$B27</f>
        <v>27.404241180003179</v>
      </c>
      <c r="Y27" s="145">
        <f ca="1">VLOOKUP($D27,Curves!$N$2:$T$2600,7)*$B27</f>
        <v>24.485368493206231</v>
      </c>
      <c r="Z27" s="208">
        <f t="shared" ca="1" si="11"/>
        <v>0</v>
      </c>
      <c r="AA27" s="189">
        <f t="shared" ca="1" si="12"/>
        <v>0</v>
      </c>
      <c r="AB27" s="189">
        <f t="shared" ca="1" si="13"/>
        <v>0</v>
      </c>
      <c r="AC27" s="189">
        <f t="shared" ca="1" si="13"/>
        <v>0</v>
      </c>
      <c r="AD27" s="189">
        <f t="shared" ca="1" si="14"/>
        <v>1</v>
      </c>
      <c r="AE27" s="190">
        <f t="shared" ca="1" si="15"/>
        <v>0</v>
      </c>
      <c r="AF27" s="23"/>
      <c r="AG27" s="23"/>
      <c r="AR27" s="236">
        <f t="shared" si="16"/>
        <v>0</v>
      </c>
      <c r="AS27" s="23">
        <f t="shared" ca="1" si="24"/>
        <v>0</v>
      </c>
      <c r="AT27" s="23">
        <f t="shared" ca="1" si="25"/>
        <v>0</v>
      </c>
      <c r="AU27" s="23">
        <f t="shared" ca="1" si="28"/>
        <v>0</v>
      </c>
      <c r="AV27" s="23">
        <f t="shared" ca="1" si="29"/>
        <v>0</v>
      </c>
      <c r="BO27" s="236">
        <f t="shared" ca="1" si="17"/>
        <v>0</v>
      </c>
      <c r="BP27" s="23">
        <f t="shared" ca="1" si="20"/>
        <v>0</v>
      </c>
      <c r="BQ27" s="23">
        <f t="shared" ca="1" si="21"/>
        <v>0</v>
      </c>
      <c r="BR27" s="23">
        <f t="shared" ca="1" si="22"/>
        <v>0</v>
      </c>
      <c r="BS27" s="23">
        <f t="shared" ca="1" si="23"/>
        <v>0</v>
      </c>
      <c r="BT27" s="23">
        <f t="shared" ca="1" si="26"/>
        <v>0</v>
      </c>
      <c r="BU27" s="23">
        <f t="shared" ca="1" si="27"/>
        <v>0</v>
      </c>
      <c r="BV27" s="23">
        <f t="shared" ca="1" si="30"/>
        <v>0</v>
      </c>
      <c r="BW27" s="23">
        <f t="shared" ca="1" si="31"/>
        <v>0</v>
      </c>
      <c r="BX27" s="23">
        <f t="shared" ca="1" si="32"/>
        <v>0</v>
      </c>
      <c r="BY27" s="23">
        <f t="shared" ca="1" si="33"/>
        <v>0</v>
      </c>
      <c r="CJ27" s="236">
        <f t="shared" ca="1" si="18"/>
        <v>0</v>
      </c>
      <c r="CQ27" s="23">
        <f t="shared" ref="CQ27:CQ90" ca="1" si="34">$CQ$7*$J$2*$J$5*$AB27</f>
        <v>0</v>
      </c>
      <c r="CR27" s="23">
        <f t="shared" ref="CR27:CR90" ca="1" si="35">$CQ$7*$J$3*$J$5*$AC27</f>
        <v>0</v>
      </c>
    </row>
    <row r="28" spans="1:96" x14ac:dyDescent="0.2">
      <c r="A28" s="180">
        <f ca="1">VLOOKUP($D28,Curves!$A$2:$I$1700,9)</f>
        <v>5.9191671364225998E-2</v>
      </c>
      <c r="B28" s="86">
        <f t="shared" ca="1" si="0"/>
        <v>0.91036723429951538</v>
      </c>
      <c r="C28" s="86">
        <f t="shared" ca="1" si="1"/>
        <v>31</v>
      </c>
      <c r="D28" s="143">
        <f t="shared" ca="1" si="19"/>
        <v>37469</v>
      </c>
      <c r="E28" s="181">
        <f ca="1">VLOOKUP($D28,Curves!$A$2:$H$1700,2)*$B28</f>
        <v>3.773472186171491</v>
      </c>
      <c r="F28" s="180">
        <f ca="1">VLOOKUP($D28,Curves!$A$2:$H$1700,3)*$B28</f>
        <v>1.0833370088164234</v>
      </c>
      <c r="G28" s="180">
        <f ca="1">VLOOKUP($D28,Curves!$A$2:$H$1700,7)*$B28</f>
        <v>-0.17296977451690793</v>
      </c>
      <c r="H28" s="180">
        <f ca="1">VLOOKUP($D28,Curves!$A$2:$H$1700,5)*$B28</f>
        <v>-1.8207344685990307E-2</v>
      </c>
      <c r="I28" s="180">
        <f ca="1">VLOOKUP($D28,Curves!$A$2:$H$1700,4)*$B28</f>
        <v>-0.537116668236714</v>
      </c>
      <c r="J28" s="182">
        <f ca="1">VLOOKUP($D28,Curves!$A$2:$H$1700,8)*$B28</f>
        <v>1.174373732246375</v>
      </c>
      <c r="K28" s="180">
        <f t="shared" ca="1" si="2"/>
        <v>26.272666384510828</v>
      </c>
      <c r="L28" s="144">
        <f ca="1">VLOOKUP($D28,Curves!$N$2:$T$2600,2)*$B28</f>
        <v>27.675163922705266</v>
      </c>
      <c r="M28" s="145">
        <f ca="1">VLOOKUP($D28,Curves!$N$2:$T$2600,3)*$B28</f>
        <v>19.405994877818003</v>
      </c>
      <c r="N28" s="189">
        <f t="shared" ca="1" si="3"/>
        <v>1</v>
      </c>
      <c r="O28" s="190">
        <f t="shared" ca="1" si="4"/>
        <v>0</v>
      </c>
      <c r="P28" s="181">
        <f t="shared" ca="1" si="5"/>
        <v>39.108844388133996</v>
      </c>
      <c r="Q28" s="144">
        <f ca="1">VLOOKUP($D28,Curves!$N$2:$T$2600,4)*$B28</f>
        <v>33.592550945652114</v>
      </c>
      <c r="R28" s="145">
        <f ca="1">VLOOKUP($D28,Curves!$N$2:$T$2600,5)*$B28</f>
        <v>27.910342124899309</v>
      </c>
      <c r="S28" s="189">
        <f t="shared" ca="1" si="6"/>
        <v>0</v>
      </c>
      <c r="T28" s="190">
        <f t="shared" ca="1" si="7"/>
        <v>0</v>
      </c>
      <c r="U28" s="157">
        <f t="shared" ca="1" si="8"/>
        <v>29.003768087409373</v>
      </c>
      <c r="V28" s="157">
        <f t="shared" ca="1" si="9"/>
        <v>30.164486311141257</v>
      </c>
      <c r="W28" s="157">
        <f t="shared" ca="1" si="10"/>
        <v>26.272666384510828</v>
      </c>
      <c r="X28" s="144">
        <f ca="1">VLOOKUP($D28,Curves!$N$2:$T$2600,6)*$B28</f>
        <v>25.078287955586489</v>
      </c>
      <c r="Y28" s="145">
        <f ca="1">VLOOKUP($D28,Curves!$N$2:$T$2600,7)*$B28</f>
        <v>20.777006735835119</v>
      </c>
      <c r="Z28" s="208">
        <f t="shared" ca="1" si="11"/>
        <v>0</v>
      </c>
      <c r="AA28" s="189">
        <f t="shared" ca="1" si="12"/>
        <v>0</v>
      </c>
      <c r="AB28" s="189">
        <f t="shared" ca="1" si="13"/>
        <v>0</v>
      </c>
      <c r="AC28" s="189">
        <f t="shared" ca="1" si="13"/>
        <v>0</v>
      </c>
      <c r="AD28" s="189">
        <f t="shared" ca="1" si="14"/>
        <v>0</v>
      </c>
      <c r="AE28" s="190">
        <f t="shared" ca="1" si="15"/>
        <v>0</v>
      </c>
      <c r="AF28" s="23"/>
      <c r="AG28" s="23"/>
      <c r="AR28" s="236">
        <f t="shared" si="16"/>
        <v>0</v>
      </c>
      <c r="AS28" s="23">
        <f t="shared" ca="1" si="24"/>
        <v>0</v>
      </c>
      <c r="AT28" s="23">
        <f t="shared" ca="1" si="25"/>
        <v>0</v>
      </c>
      <c r="AU28" s="23">
        <f t="shared" ca="1" si="28"/>
        <v>0</v>
      </c>
      <c r="AV28" s="23">
        <f t="shared" ca="1" si="29"/>
        <v>0</v>
      </c>
      <c r="AW28" s="23">
        <f t="shared" ref="AW28:AW91" ca="1" si="36">$AW$7*$J$2*$J$5*$S28</f>
        <v>0</v>
      </c>
      <c r="AX28" s="23">
        <f t="shared" ref="AX28:AX91" ca="1" si="37">$AW$7*$J$3*$J$5*$T28</f>
        <v>0</v>
      </c>
      <c r="BO28" s="236">
        <f t="shared" ca="1" si="17"/>
        <v>0</v>
      </c>
      <c r="BP28" s="23">
        <f t="shared" ca="1" si="20"/>
        <v>0</v>
      </c>
      <c r="BQ28" s="23">
        <f t="shared" ca="1" si="21"/>
        <v>0</v>
      </c>
      <c r="BR28" s="23">
        <f t="shared" ca="1" si="22"/>
        <v>0</v>
      </c>
      <c r="BS28" s="23">
        <f t="shared" ca="1" si="23"/>
        <v>0</v>
      </c>
      <c r="BT28" s="23">
        <f t="shared" ca="1" si="26"/>
        <v>0</v>
      </c>
      <c r="BU28" s="23">
        <f t="shared" ca="1" si="27"/>
        <v>0</v>
      </c>
      <c r="BV28" s="23">
        <f t="shared" ca="1" si="30"/>
        <v>0</v>
      </c>
      <c r="BW28" s="23">
        <f t="shared" ca="1" si="31"/>
        <v>0</v>
      </c>
      <c r="BX28" s="23">
        <f t="shared" ca="1" si="32"/>
        <v>0</v>
      </c>
      <c r="BY28" s="23">
        <f t="shared" ca="1" si="33"/>
        <v>0</v>
      </c>
      <c r="CJ28" s="236">
        <f t="shared" ca="1" si="18"/>
        <v>0</v>
      </c>
      <c r="CQ28" s="23">
        <f t="shared" ca="1" si="34"/>
        <v>0</v>
      </c>
      <c r="CR28" s="23">
        <f t="shared" ca="1" si="35"/>
        <v>0</v>
      </c>
    </row>
    <row r="29" spans="1:96" x14ac:dyDescent="0.2">
      <c r="A29" s="180">
        <f ca="1">VLOOKUP($D29,Curves!$A$2:$I$1700,9)</f>
        <v>5.9106563313152997E-2</v>
      </c>
      <c r="B29" s="86">
        <f t="shared" ca="1" si="0"/>
        <v>0.90599815906964931</v>
      </c>
      <c r="C29" s="86">
        <f t="shared" ca="1" si="1"/>
        <v>30</v>
      </c>
      <c r="D29" s="143">
        <f t="shared" ca="1" si="19"/>
        <v>37500</v>
      </c>
      <c r="E29" s="181">
        <f ca="1">VLOOKUP($D29,Curves!$A$2:$H$1700,2)*$B29</f>
        <v>3.7508323785483477</v>
      </c>
      <c r="F29" s="180">
        <f ca="1">VLOOKUP($D29,Curves!$A$2:$H$1700,3)*$B29</f>
        <v>1.0781378092928826</v>
      </c>
      <c r="G29" s="180">
        <f ca="1">VLOOKUP($D29,Curves!$A$2:$H$1700,7)*$B29</f>
        <v>-0.17213965022323338</v>
      </c>
      <c r="H29" s="180">
        <f ca="1">VLOOKUP($D29,Curves!$A$2:$H$1700,5)*$B29</f>
        <v>-1.8119963181392987E-2</v>
      </c>
      <c r="I29" s="180">
        <f ca="1">VLOOKUP($D29,Curves!$A$2:$H$1700,4)*$B29</f>
        <v>-0.53453891385109309</v>
      </c>
      <c r="J29" s="182">
        <f ca="1">VLOOKUP($D29,Curves!$A$2:$H$1700,8)*$B29</f>
        <v>1.1687376251998476</v>
      </c>
      <c r="K29" s="180">
        <f t="shared" ca="1" si="2"/>
        <v>26.122200985229412</v>
      </c>
      <c r="L29" s="144">
        <f ca="1">VLOOKUP($D29,Curves!$N$2:$T$2600,2)*$B29</f>
        <v>27.995343115252162</v>
      </c>
      <c r="M29" s="145">
        <f ca="1">VLOOKUP($D29,Curves!$N$2:$T$2600,3)*$B29</f>
        <v>19.261228604350077</v>
      </c>
      <c r="N29" s="189">
        <f t="shared" ca="1" si="3"/>
        <v>1</v>
      </c>
      <c r="O29" s="190">
        <f t="shared" ca="1" si="4"/>
        <v>0</v>
      </c>
      <c r="P29" s="181">
        <f t="shared" ca="1" si="5"/>
        <v>38.896775028111463</v>
      </c>
      <c r="Q29" s="144">
        <f ca="1">VLOOKUP($D29,Curves!$N$2:$T$2600,4)*$B29</f>
        <v>34.33733022873971</v>
      </c>
      <c r="R29" s="145">
        <f ca="1">VLOOKUP($D29,Curves!$N$2:$T$2600,5)*$B29</f>
        <v>21.542298162910924</v>
      </c>
      <c r="S29" s="189">
        <f t="shared" ca="1" si="6"/>
        <v>0</v>
      </c>
      <c r="T29" s="190">
        <f t="shared" ca="1" si="7"/>
        <v>0</v>
      </c>
      <c r="U29" s="157">
        <f t="shared" ca="1" si="8"/>
        <v>28.840195462438356</v>
      </c>
      <c r="V29" s="157">
        <f t="shared" ca="1" si="9"/>
        <v>29.995343115252162</v>
      </c>
      <c r="W29" s="157">
        <f t="shared" ca="1" si="10"/>
        <v>26.122200985229412</v>
      </c>
      <c r="X29" s="144">
        <f ca="1">VLOOKUP($D29,Curves!$N$2:$T$2600,6)*$B29</f>
        <v>26.090428810958606</v>
      </c>
      <c r="Y29" s="145">
        <f ca="1">VLOOKUP($D29,Curves!$N$2:$T$2600,7)*$B29</f>
        <v>20.444095687162669</v>
      </c>
      <c r="Z29" s="208">
        <f t="shared" ca="1" si="11"/>
        <v>0</v>
      </c>
      <c r="AA29" s="189">
        <f t="shared" ca="1" si="12"/>
        <v>0</v>
      </c>
      <c r="AB29" s="189">
        <f t="shared" ca="1" si="13"/>
        <v>0</v>
      </c>
      <c r="AC29" s="189">
        <f t="shared" ca="1" si="13"/>
        <v>0</v>
      </c>
      <c r="AD29" s="189">
        <f t="shared" ca="1" si="14"/>
        <v>0</v>
      </c>
      <c r="AE29" s="190">
        <f t="shared" ca="1" si="15"/>
        <v>0</v>
      </c>
      <c r="AF29" s="23"/>
      <c r="AG29" s="23"/>
      <c r="AR29" s="236">
        <f t="shared" si="16"/>
        <v>0</v>
      </c>
      <c r="AS29" s="23">
        <f t="shared" ca="1" si="24"/>
        <v>0</v>
      </c>
      <c r="AT29" s="23">
        <f t="shared" ca="1" si="25"/>
        <v>0</v>
      </c>
      <c r="AU29" s="23">
        <f t="shared" ca="1" si="28"/>
        <v>0</v>
      </c>
      <c r="AV29" s="23">
        <f t="shared" ca="1" si="29"/>
        <v>0</v>
      </c>
      <c r="AW29" s="23">
        <f t="shared" ca="1" si="36"/>
        <v>0</v>
      </c>
      <c r="AX29" s="23">
        <f t="shared" ca="1" si="37"/>
        <v>0</v>
      </c>
      <c r="BO29" s="236">
        <f t="shared" ca="1" si="17"/>
        <v>0</v>
      </c>
      <c r="BP29" s="23">
        <f t="shared" ca="1" si="20"/>
        <v>0</v>
      </c>
      <c r="BQ29" s="23">
        <f t="shared" ca="1" si="21"/>
        <v>0</v>
      </c>
      <c r="BR29" s="23">
        <f t="shared" ca="1" si="22"/>
        <v>0</v>
      </c>
      <c r="BS29" s="23">
        <f t="shared" ca="1" si="23"/>
        <v>0</v>
      </c>
      <c r="BT29" s="23">
        <f t="shared" ca="1" si="26"/>
        <v>0</v>
      </c>
      <c r="BU29" s="23">
        <f t="shared" ca="1" si="27"/>
        <v>0</v>
      </c>
      <c r="BV29" s="23">
        <f t="shared" ca="1" si="30"/>
        <v>0</v>
      </c>
      <c r="BW29" s="23">
        <f t="shared" ca="1" si="31"/>
        <v>0</v>
      </c>
      <c r="BX29" s="23">
        <f t="shared" ca="1" si="32"/>
        <v>0</v>
      </c>
      <c r="BY29" s="23">
        <f t="shared" ca="1" si="33"/>
        <v>0</v>
      </c>
      <c r="BZ29" s="23">
        <f t="shared" ref="BZ29:BZ92" ca="1" si="38">$BZ$7*$J$2*$J$5*$AB29</f>
        <v>0</v>
      </c>
      <c r="CA29" s="23">
        <f t="shared" ref="CA29:CA92" ca="1" si="39">$BZ$7*$J$3*$J$5*$AC29</f>
        <v>0</v>
      </c>
      <c r="CJ29" s="236">
        <f t="shared" ca="1" si="18"/>
        <v>0</v>
      </c>
      <c r="CQ29" s="23">
        <f t="shared" ca="1" si="34"/>
        <v>0</v>
      </c>
      <c r="CR29" s="23">
        <f t="shared" ca="1" si="35"/>
        <v>0</v>
      </c>
    </row>
    <row r="30" spans="1:96" x14ac:dyDescent="0.2">
      <c r="A30" s="180">
        <f ca="1">VLOOKUP($D30,Curves!$A$2:$I$1700,9)</f>
        <v>5.9041263250061003E-2</v>
      </c>
      <c r="B30" s="86">
        <f t="shared" ca="1" si="0"/>
        <v>0.90177548424801135</v>
      </c>
      <c r="C30" s="86">
        <f t="shared" ca="1" si="1"/>
        <v>31</v>
      </c>
      <c r="D30" s="143">
        <f t="shared" ca="1" si="19"/>
        <v>37530</v>
      </c>
      <c r="E30" s="181">
        <f ca="1">VLOOKUP($D30,Curves!$A$2:$H$1700,2)*$B30</f>
        <v>3.7243327499442866</v>
      </c>
      <c r="F30" s="180">
        <f ca="1">VLOOKUP($D30,Curves!$A$2:$H$1700,3)*$B30</f>
        <v>1.0731128262551335</v>
      </c>
      <c r="G30" s="180">
        <f ca="1">VLOOKUP($D30,Curves!$A$2:$H$1700,7)*$B30</f>
        <v>-0.17133734200712217</v>
      </c>
      <c r="H30" s="180">
        <f ca="1">VLOOKUP($D30,Curves!$A$2:$H$1700,5)*$B30</f>
        <v>-1.8035509684960229E-2</v>
      </c>
      <c r="I30" s="180">
        <f ca="1">VLOOKUP($D30,Curves!$A$2:$H$1700,4)*$B30</f>
        <v>-0.53204753570632668</v>
      </c>
      <c r="J30" s="182">
        <f ca="1">VLOOKUP($D30,Curves!$A$2:$H$1700,8)*$B30</f>
        <v>1.1632903746799346</v>
      </c>
      <c r="K30" s="180">
        <f t="shared" ca="1" si="2"/>
        <v>25.942139106784698</v>
      </c>
      <c r="L30" s="144">
        <f ca="1">VLOOKUP($D30,Curves!$N$2:$T$2600,2)*$B30</f>
        <v>52.979309699570663</v>
      </c>
      <c r="M30" s="145">
        <f ca="1">VLOOKUP($D30,Curves!$N$2:$T$2600,3)*$B30</f>
        <v>14.467484685618928</v>
      </c>
      <c r="N30" s="189">
        <f t="shared" ca="1" si="3"/>
        <v>1</v>
      </c>
      <c r="O30" s="190">
        <f t="shared" ca="1" si="4"/>
        <v>0</v>
      </c>
      <c r="P30" s="181">
        <f t="shared" ca="1" si="5"/>
        <v>38.65717343468166</v>
      </c>
      <c r="Q30" s="144">
        <f ca="1">VLOOKUP($D30,Curves!$N$2:$T$2600,4)*$B30</f>
        <v>38.235280532115681</v>
      </c>
      <c r="R30" s="145">
        <f ca="1">VLOOKUP($D30,Curves!$N$2:$T$2600,5)*$B30</f>
        <v>23.08244647846826</v>
      </c>
      <c r="S30" s="189">
        <f t="shared" ca="1" si="6"/>
        <v>0</v>
      </c>
      <c r="T30" s="190">
        <f t="shared" ca="1" si="7"/>
        <v>0</v>
      </c>
      <c r="U30" s="157">
        <f t="shared" ca="1" si="8"/>
        <v>28.647465559528733</v>
      </c>
      <c r="V30" s="157">
        <f t="shared" ca="1" si="9"/>
        <v>29.797229301944949</v>
      </c>
      <c r="W30" s="157">
        <f t="shared" ca="1" si="10"/>
        <v>25.942139106784698</v>
      </c>
      <c r="X30" s="144">
        <f ca="1">VLOOKUP($D30,Curves!$N$2:$T$2600,6)*$B30</f>
        <v>60.687182724168188</v>
      </c>
      <c r="Y30" s="145">
        <f ca="1">VLOOKUP($D30,Curves!$N$2:$T$2600,7)*$B30</f>
        <v>13.663550655869244</v>
      </c>
      <c r="Z30" s="208">
        <f t="shared" ca="1" si="11"/>
        <v>1</v>
      </c>
      <c r="AA30" s="189">
        <f t="shared" ca="1" si="12"/>
        <v>0</v>
      </c>
      <c r="AB30" s="189">
        <f t="shared" ca="1" si="13"/>
        <v>1</v>
      </c>
      <c r="AC30" s="189">
        <f t="shared" ca="1" si="13"/>
        <v>1</v>
      </c>
      <c r="AD30" s="189">
        <f t="shared" ca="1" si="14"/>
        <v>1</v>
      </c>
      <c r="AE30" s="190">
        <f t="shared" ca="1" si="15"/>
        <v>0</v>
      </c>
      <c r="AF30" s="23"/>
      <c r="AG30" s="23"/>
      <c r="AR30" s="236">
        <f t="shared" si="16"/>
        <v>0</v>
      </c>
      <c r="AS30" s="23">
        <f t="shared" ca="1" si="24"/>
        <v>0</v>
      </c>
      <c r="AT30" s="23">
        <f t="shared" ca="1" si="25"/>
        <v>0</v>
      </c>
      <c r="AU30" s="23">
        <f t="shared" ca="1" si="28"/>
        <v>0</v>
      </c>
      <c r="AV30" s="23">
        <f t="shared" ca="1" si="29"/>
        <v>0</v>
      </c>
      <c r="AW30" s="23">
        <f t="shared" ca="1" si="36"/>
        <v>0</v>
      </c>
      <c r="AX30" s="23">
        <f t="shared" ca="1" si="37"/>
        <v>0</v>
      </c>
      <c r="BO30" s="236">
        <f t="shared" ca="1" si="17"/>
        <v>0</v>
      </c>
      <c r="BP30" s="23">
        <f t="shared" ca="1" si="20"/>
        <v>65400</v>
      </c>
      <c r="BQ30" s="23">
        <f t="shared" ca="1" si="21"/>
        <v>32700</v>
      </c>
      <c r="BR30" s="23">
        <f t="shared" ca="1" si="22"/>
        <v>62400</v>
      </c>
      <c r="BS30" s="23">
        <f t="shared" ca="1" si="23"/>
        <v>31200</v>
      </c>
      <c r="BT30" s="23">
        <f t="shared" ca="1" si="26"/>
        <v>67200</v>
      </c>
      <c r="BU30" s="23">
        <f t="shared" ca="1" si="27"/>
        <v>33600</v>
      </c>
      <c r="BV30" s="23">
        <f t="shared" ca="1" si="30"/>
        <v>8400</v>
      </c>
      <c r="BW30" s="23">
        <f t="shared" ca="1" si="31"/>
        <v>4200</v>
      </c>
      <c r="BX30" s="23">
        <f t="shared" ca="1" si="32"/>
        <v>66000</v>
      </c>
      <c r="BY30" s="23">
        <f t="shared" ca="1" si="33"/>
        <v>33000</v>
      </c>
      <c r="BZ30" s="23">
        <f t="shared" ca="1" si="38"/>
        <v>66000</v>
      </c>
      <c r="CA30" s="23">
        <f t="shared" ca="1" si="39"/>
        <v>33000</v>
      </c>
      <c r="CJ30" s="236">
        <f t="shared" ca="1" si="18"/>
        <v>503100</v>
      </c>
      <c r="CQ30" s="23">
        <f t="shared" ca="1" si="34"/>
        <v>30000</v>
      </c>
      <c r="CR30" s="23">
        <f t="shared" ca="1" si="35"/>
        <v>15000</v>
      </c>
    </row>
    <row r="31" spans="1:96" x14ac:dyDescent="0.2">
      <c r="A31" s="180">
        <f ca="1">VLOOKUP($D31,Curves!$A$2:$I$1700,9)</f>
        <v>5.8998231320545998E-2</v>
      </c>
      <c r="B31" s="86">
        <f t="shared" ca="1" si="0"/>
        <v>0.89740288382434052</v>
      </c>
      <c r="C31" s="86">
        <f t="shared" ca="1" si="1"/>
        <v>30</v>
      </c>
      <c r="D31" s="143">
        <f t="shared" ca="1" si="19"/>
        <v>37561</v>
      </c>
      <c r="E31" s="181">
        <f ca="1">VLOOKUP($D31,Curves!$A$2:$H$1700,2)*$B31</f>
        <v>3.7870401697387166</v>
      </c>
      <c r="F31" s="180">
        <f ca="1">VLOOKUP($D31,Curves!$A$2:$H$1700,3)*$B31</f>
        <v>0.71792230705947246</v>
      </c>
      <c r="G31" s="180">
        <f ca="1">VLOOKUP($D31,Curves!$A$2:$H$1700,7)*$B31</f>
        <v>-0.1705065479266247</v>
      </c>
      <c r="H31" s="180">
        <f ca="1">VLOOKUP($D31,Curves!$A$2:$H$1700,5)*$B31</f>
        <v>0</v>
      </c>
      <c r="I31" s="180">
        <f ca="1">VLOOKUP($D31,Curves!$A$2:$H$1700,4)*$B31</f>
        <v>-0.14358446141189449</v>
      </c>
      <c r="J31" s="182">
        <f ca="1">VLOOKUP($D31,Curves!$A$2:$H$1700,8)*$B31</f>
        <v>0.85701975405224518</v>
      </c>
      <c r="K31" s="180">
        <f t="shared" ca="1" si="2"/>
        <v>29.325917812451166</v>
      </c>
      <c r="L31" s="144">
        <f ca="1">VLOOKUP($D31,Curves!$N$2:$T$2600,2)*$B31</f>
        <v>80.452168534852134</v>
      </c>
      <c r="M31" s="145">
        <f ca="1">VLOOKUP($D31,Curves!$N$2:$T$2600,3)*$B31</f>
        <v>19.800760404382231</v>
      </c>
      <c r="N31" s="189">
        <f t="shared" ca="1" si="3"/>
        <v>1</v>
      </c>
      <c r="O31" s="190">
        <f t="shared" ca="1" si="4"/>
        <v>0</v>
      </c>
      <c r="P31" s="181">
        <f t="shared" ca="1" si="5"/>
        <v>36.83044942843221</v>
      </c>
      <c r="Q31" s="144">
        <f ca="1">VLOOKUP($D31,Curves!$N$2:$T$2600,4)*$B31</f>
        <v>74.574179645802687</v>
      </c>
      <c r="R31" s="145">
        <f ca="1">VLOOKUP($D31,Curves!$N$2:$T$2600,5)*$B31</f>
        <v>17.054997064680983</v>
      </c>
      <c r="S31" s="189">
        <f t="shared" ca="1" si="6"/>
        <v>1</v>
      </c>
      <c r="T31" s="190">
        <f t="shared" ca="1" si="7"/>
        <v>0</v>
      </c>
      <c r="U31" s="157">
        <f t="shared" ca="1" si="8"/>
        <v>29.124002163590688</v>
      </c>
      <c r="V31" s="157">
        <f t="shared" ca="1" si="9"/>
        <v>30.402801273040374</v>
      </c>
      <c r="W31" s="157">
        <f t="shared" ca="1" si="10"/>
        <v>29.325917812451166</v>
      </c>
      <c r="X31" s="144">
        <f ca="1">VLOOKUP($D31,Curves!$N$2:$T$2600,6)*$B31</f>
        <v>88.458307825430978</v>
      </c>
      <c r="Y31" s="145">
        <f ca="1">VLOOKUP($D31,Curves!$N$2:$T$2600,7)*$B31</f>
        <v>11.345295125310635</v>
      </c>
      <c r="Z31" s="208">
        <f t="shared" ca="1" si="11"/>
        <v>1</v>
      </c>
      <c r="AA31" s="189">
        <f t="shared" ca="1" si="12"/>
        <v>0</v>
      </c>
      <c r="AB31" s="189">
        <f t="shared" ca="1" si="13"/>
        <v>1</v>
      </c>
      <c r="AC31" s="189">
        <f t="shared" ca="1" si="13"/>
        <v>1</v>
      </c>
      <c r="AD31" s="189">
        <f t="shared" ca="1" si="14"/>
        <v>1</v>
      </c>
      <c r="AE31" s="190">
        <f t="shared" ca="1" si="15"/>
        <v>0</v>
      </c>
      <c r="AF31" s="23"/>
      <c r="AG31" s="23"/>
      <c r="AR31" s="236">
        <f t="shared" si="16"/>
        <v>0</v>
      </c>
      <c r="AS31" s="23">
        <f t="shared" ca="1" si="24"/>
        <v>60000</v>
      </c>
      <c r="AT31" s="23">
        <f t="shared" ca="1" si="25"/>
        <v>0</v>
      </c>
      <c r="AU31" s="23">
        <f t="shared" ca="1" si="28"/>
        <v>60000</v>
      </c>
      <c r="AV31" s="23">
        <f t="shared" ca="1" si="29"/>
        <v>0</v>
      </c>
      <c r="AW31" s="23">
        <f t="shared" ca="1" si="36"/>
        <v>105600</v>
      </c>
      <c r="AX31" s="23">
        <f t="shared" ca="1" si="37"/>
        <v>0</v>
      </c>
      <c r="AY31" s="23">
        <f t="shared" ref="AY31:AY94" ca="1" si="40">$AY$7*$J$2*$J$5*$S31</f>
        <v>130800</v>
      </c>
      <c r="AZ31" s="23">
        <f t="shared" ref="AZ31:AZ94" ca="1" si="41">$AY$7*$J$3*$J$5*$T31</f>
        <v>0</v>
      </c>
      <c r="BO31" s="236">
        <f t="shared" ca="1" si="17"/>
        <v>356400</v>
      </c>
      <c r="BP31" s="23">
        <f t="shared" ca="1" si="20"/>
        <v>65400</v>
      </c>
      <c r="BQ31" s="23">
        <f t="shared" ca="1" si="21"/>
        <v>32700</v>
      </c>
      <c r="BR31" s="23">
        <f t="shared" ca="1" si="22"/>
        <v>62400</v>
      </c>
      <c r="BS31" s="23">
        <f t="shared" ca="1" si="23"/>
        <v>31200</v>
      </c>
      <c r="BT31" s="23">
        <f t="shared" ca="1" si="26"/>
        <v>67200</v>
      </c>
      <c r="BU31" s="23">
        <f t="shared" ca="1" si="27"/>
        <v>33600</v>
      </c>
      <c r="BV31" s="23">
        <f t="shared" ca="1" si="30"/>
        <v>8400</v>
      </c>
      <c r="BW31" s="23">
        <f t="shared" ca="1" si="31"/>
        <v>4200</v>
      </c>
      <c r="BX31" s="23">
        <f t="shared" ca="1" si="32"/>
        <v>66000</v>
      </c>
      <c r="BY31" s="23">
        <f t="shared" ca="1" si="33"/>
        <v>33000</v>
      </c>
      <c r="BZ31" s="23">
        <f t="shared" ca="1" si="38"/>
        <v>66000</v>
      </c>
      <c r="CA31" s="23">
        <f t="shared" ca="1" si="39"/>
        <v>33000</v>
      </c>
      <c r="CJ31" s="236">
        <f t="shared" ca="1" si="18"/>
        <v>503100</v>
      </c>
      <c r="CQ31" s="23">
        <f t="shared" ca="1" si="34"/>
        <v>30000</v>
      </c>
      <c r="CR31" s="23">
        <f t="shared" ca="1" si="35"/>
        <v>15000</v>
      </c>
    </row>
    <row r="32" spans="1:96" x14ac:dyDescent="0.2">
      <c r="A32" s="180">
        <f ca="1">VLOOKUP($D32,Curves!$A$2:$I$1700,9)</f>
        <v>5.8956587518376E-2</v>
      </c>
      <c r="B32" s="86">
        <f t="shared" ca="1" si="0"/>
        <v>0.89319755885672825</v>
      </c>
      <c r="C32" s="86">
        <f t="shared" ca="1" si="1"/>
        <v>31</v>
      </c>
      <c r="D32" s="143">
        <f t="shared" ca="1" si="19"/>
        <v>37591</v>
      </c>
      <c r="E32" s="181">
        <f ca="1">VLOOKUP($D32,Curves!$A$2:$H$1700,2)*$B32</f>
        <v>3.8523610713490686</v>
      </c>
      <c r="F32" s="180">
        <f ca="1">VLOOKUP($D32,Curves!$A$2:$H$1700,3)*$B32</f>
        <v>0.71455804708538262</v>
      </c>
      <c r="G32" s="180">
        <f ca="1">VLOOKUP($D32,Curves!$A$2:$H$1700,7)*$B32</f>
        <v>-0.16970753618277837</v>
      </c>
      <c r="H32" s="180">
        <f ca="1">VLOOKUP($D32,Curves!$A$2:$H$1700,5)*$B32</f>
        <v>0</v>
      </c>
      <c r="I32" s="180">
        <f ca="1">VLOOKUP($D32,Curves!$A$2:$H$1700,4)*$B32</f>
        <v>-0.14291160941707653</v>
      </c>
      <c r="J32" s="182">
        <f ca="1">VLOOKUP($D32,Curves!$A$2:$H$1700,8)*$B32</f>
        <v>0.85300366870817546</v>
      </c>
      <c r="K32" s="180">
        <f t="shared" ca="1" si="2"/>
        <v>29.820870964489941</v>
      </c>
      <c r="L32" s="144">
        <f ca="1">VLOOKUP($D32,Curves!$N$2:$T$2600,2)*$B32</f>
        <v>90.793531857786434</v>
      </c>
      <c r="M32" s="145">
        <f ca="1">VLOOKUP($D32,Curves!$N$2:$T$2600,3)*$B32</f>
        <v>22.586373109283528</v>
      </c>
      <c r="N32" s="189">
        <f t="shared" ca="1" si="3"/>
        <v>1</v>
      </c>
      <c r="O32" s="190">
        <f t="shared" ca="1" si="4"/>
        <v>0</v>
      </c>
      <c r="P32" s="181">
        <f t="shared" ca="1" si="5"/>
        <v>37.29023555042933</v>
      </c>
      <c r="Q32" s="144">
        <f ca="1">VLOOKUP($D32,Curves!$N$2:$T$2600,4)*$B32</f>
        <v>86.997442232645341</v>
      </c>
      <c r="R32" s="145">
        <f ca="1">VLOOKUP($D32,Curves!$N$2:$T$2600,5)*$B32</f>
        <v>27.631498675600078</v>
      </c>
      <c r="S32" s="189">
        <f t="shared" ca="1" si="6"/>
        <v>1</v>
      </c>
      <c r="T32" s="190">
        <f t="shared" ca="1" si="7"/>
        <v>0</v>
      </c>
      <c r="U32" s="157">
        <f t="shared" ca="1" si="8"/>
        <v>29.619901513747177</v>
      </c>
      <c r="V32" s="157">
        <f t="shared" ca="1" si="9"/>
        <v>30.892708035118016</v>
      </c>
      <c r="W32" s="157">
        <f t="shared" ca="1" si="10"/>
        <v>29.820870964489941</v>
      </c>
      <c r="X32" s="144">
        <f ca="1">VLOOKUP($D32,Curves!$N$2:$T$2600,6)*$B32</f>
        <v>101.44174620819973</v>
      </c>
      <c r="Y32" s="145">
        <f ca="1">VLOOKUP($D32,Curves!$N$2:$T$2600,7)*$B32</f>
        <v>15.412363771178535</v>
      </c>
      <c r="Z32" s="208">
        <f t="shared" ca="1" si="11"/>
        <v>1</v>
      </c>
      <c r="AA32" s="189">
        <f t="shared" ca="1" si="12"/>
        <v>0</v>
      </c>
      <c r="AB32" s="189">
        <f t="shared" ca="1" si="13"/>
        <v>1</v>
      </c>
      <c r="AC32" s="189">
        <f t="shared" ca="1" si="13"/>
        <v>1</v>
      </c>
      <c r="AD32" s="189">
        <f t="shared" ca="1" si="14"/>
        <v>1</v>
      </c>
      <c r="AE32" s="190">
        <f t="shared" ca="1" si="15"/>
        <v>0</v>
      </c>
      <c r="AF32" s="23"/>
      <c r="AG32" s="23"/>
      <c r="AH32" s="23">
        <f ca="1">$AH$7*$J$2*$J$5*$N32</f>
        <v>61200</v>
      </c>
      <c r="AI32" s="23">
        <f t="shared" ref="AI32:AI63" ca="1" si="42">$AH$7*$J$3*$J$5*$O32</f>
        <v>0</v>
      </c>
      <c r="AR32" s="236">
        <f t="shared" ca="1" si="16"/>
        <v>61200</v>
      </c>
      <c r="AS32" s="23">
        <f t="shared" ca="1" si="24"/>
        <v>60000</v>
      </c>
      <c r="AT32" s="23">
        <f t="shared" ca="1" si="25"/>
        <v>0</v>
      </c>
      <c r="AU32" s="23">
        <f t="shared" ca="1" si="28"/>
        <v>60000</v>
      </c>
      <c r="AV32" s="23">
        <f t="shared" ca="1" si="29"/>
        <v>0</v>
      </c>
      <c r="AW32" s="23">
        <f t="shared" ca="1" si="36"/>
        <v>105600</v>
      </c>
      <c r="AX32" s="23">
        <f t="shared" ca="1" si="37"/>
        <v>0</v>
      </c>
      <c r="AY32" s="23">
        <f t="shared" ca="1" si="40"/>
        <v>130800</v>
      </c>
      <c r="AZ32" s="23">
        <f t="shared" ca="1" si="41"/>
        <v>0</v>
      </c>
      <c r="BO32" s="236">
        <f t="shared" ca="1" si="17"/>
        <v>356400</v>
      </c>
      <c r="BP32" s="23">
        <f t="shared" ca="1" si="20"/>
        <v>65400</v>
      </c>
      <c r="BQ32" s="23">
        <f t="shared" ca="1" si="21"/>
        <v>32700</v>
      </c>
      <c r="BR32" s="23">
        <f t="shared" ca="1" si="22"/>
        <v>62400</v>
      </c>
      <c r="BS32" s="23">
        <f t="shared" ca="1" si="23"/>
        <v>31200</v>
      </c>
      <c r="BT32" s="23">
        <f t="shared" ca="1" si="26"/>
        <v>67200</v>
      </c>
      <c r="BU32" s="23">
        <f t="shared" ca="1" si="27"/>
        <v>33600</v>
      </c>
      <c r="BV32" s="23">
        <f t="shared" ca="1" si="30"/>
        <v>8400</v>
      </c>
      <c r="BW32" s="23">
        <f t="shared" ca="1" si="31"/>
        <v>4200</v>
      </c>
      <c r="BX32" s="23">
        <f t="shared" ca="1" si="32"/>
        <v>66000</v>
      </c>
      <c r="BY32" s="23">
        <f t="shared" ca="1" si="33"/>
        <v>33000</v>
      </c>
      <c r="BZ32" s="23">
        <f t="shared" ca="1" si="38"/>
        <v>66000</v>
      </c>
      <c r="CA32" s="23">
        <f t="shared" ca="1" si="39"/>
        <v>33000</v>
      </c>
      <c r="CJ32" s="236">
        <f t="shared" ca="1" si="18"/>
        <v>503100</v>
      </c>
      <c r="CQ32" s="23">
        <f t="shared" ca="1" si="34"/>
        <v>30000</v>
      </c>
      <c r="CR32" s="23">
        <f t="shared" ca="1" si="35"/>
        <v>15000</v>
      </c>
    </row>
    <row r="33" spans="1:100" x14ac:dyDescent="0.2">
      <c r="A33" s="180">
        <f ca="1">VLOOKUP($D33,Curves!$A$2:$I$1700,9)</f>
        <v>5.8938484405276E-2</v>
      </c>
      <c r="B33" s="86">
        <f t="shared" ca="1" si="0"/>
        <v>0.88883529810621187</v>
      </c>
      <c r="C33" s="86">
        <f t="shared" ca="1" si="1"/>
        <v>31</v>
      </c>
      <c r="D33" s="143">
        <f t="shared" ca="1" si="19"/>
        <v>37622</v>
      </c>
      <c r="E33" s="181">
        <f ca="1">VLOOKUP($D33,Curves!$A$2:$H$1700,2)*$B33</f>
        <v>3.8531010172904283</v>
      </c>
      <c r="F33" s="180">
        <f ca="1">VLOOKUP($D33,Curves!$A$2:$H$1700,3)*$B33</f>
        <v>0.71106823848496958</v>
      </c>
      <c r="G33" s="180">
        <f ca="1">VLOOKUP($D33,Curves!$A$2:$H$1700,7)*$B33</f>
        <v>-0.16887870664018026</v>
      </c>
      <c r="H33" s="180">
        <f ca="1">VLOOKUP($D33,Curves!$A$2:$H$1700,5)*$B33</f>
        <v>0</v>
      </c>
      <c r="I33" s="180">
        <f ca="1">VLOOKUP($D33,Curves!$A$2:$H$1700,4)*$B33</f>
        <v>-0.14221364769699391</v>
      </c>
      <c r="J33" s="182">
        <f ca="1">VLOOKUP($D33,Curves!$A$2:$H$1700,8)*$B33</f>
        <v>0.84883770969143235</v>
      </c>
      <c r="K33" s="180">
        <f t="shared" ca="1" si="2"/>
        <v>29.831655271950758</v>
      </c>
      <c r="L33" s="144">
        <f ca="1">VLOOKUP($D33,Curves!$N$2:$T$2600,2)*$B33</f>
        <v>74.351072686584629</v>
      </c>
      <c r="M33" s="145">
        <f ca="1">VLOOKUP($D33,Curves!$N$2:$T$2600,3)*$B33</f>
        <v>20.718750798855798</v>
      </c>
      <c r="N33" s="189">
        <f t="shared" ca="1" si="3"/>
        <v>1</v>
      </c>
      <c r="O33" s="190">
        <f t="shared" ca="1" si="4"/>
        <v>0</v>
      </c>
      <c r="P33" s="181">
        <f t="shared" ca="1" si="5"/>
        <v>37.264540452363953</v>
      </c>
      <c r="Q33" s="144">
        <f ca="1">VLOOKUP($D33,Curves!$N$2:$T$2600,4)*$B33</f>
        <v>77.417554465051055</v>
      </c>
      <c r="R33" s="145">
        <f ca="1">VLOOKUP($D33,Curves!$N$2:$T$2600,5)*$B33</f>
        <v>25.029601994670927</v>
      </c>
      <c r="S33" s="189">
        <f t="shared" ca="1" si="6"/>
        <v>1</v>
      </c>
      <c r="T33" s="190">
        <f t="shared" ca="1" si="7"/>
        <v>0</v>
      </c>
      <c r="U33" s="157">
        <f t="shared" ca="1" si="8"/>
        <v>29.631667329876858</v>
      </c>
      <c r="V33" s="157">
        <f t="shared" ca="1" si="9"/>
        <v>30.898257629678213</v>
      </c>
      <c r="W33" s="157">
        <f t="shared" ca="1" si="10"/>
        <v>29.831655271950758</v>
      </c>
      <c r="X33" s="144">
        <f ca="1">VLOOKUP($D33,Curves!$N$2:$T$2600,6)*$B33</f>
        <v>83.169611946300151</v>
      </c>
      <c r="Y33" s="145">
        <f ca="1">VLOOKUP($D33,Curves!$N$2:$T$2600,7)*$B33</f>
        <v>11.90217344473699</v>
      </c>
      <c r="Z33" s="208">
        <f t="shared" ca="1" si="11"/>
        <v>1</v>
      </c>
      <c r="AA33" s="189">
        <f t="shared" ca="1" si="12"/>
        <v>0</v>
      </c>
      <c r="AB33" s="189">
        <f t="shared" ca="1" si="13"/>
        <v>1</v>
      </c>
      <c r="AC33" s="189">
        <f t="shared" ca="1" si="13"/>
        <v>1</v>
      </c>
      <c r="AD33" s="189">
        <f t="shared" ca="1" si="14"/>
        <v>1</v>
      </c>
      <c r="AE33" s="190">
        <f t="shared" ca="1" si="15"/>
        <v>0</v>
      </c>
      <c r="AF33" s="23"/>
      <c r="AG33" s="23"/>
      <c r="AH33" s="23">
        <f t="shared" ref="AH33:AH96" ca="1" si="43">$AH$7*$J$2*$J$5*$N33</f>
        <v>61200</v>
      </c>
      <c r="AI33" s="23">
        <f t="shared" ca="1" si="42"/>
        <v>0</v>
      </c>
      <c r="AR33" s="236">
        <f t="shared" ca="1" si="16"/>
        <v>61200</v>
      </c>
      <c r="AS33" s="23">
        <f t="shared" ca="1" si="24"/>
        <v>60000</v>
      </c>
      <c r="AT33" s="23">
        <f t="shared" ca="1" si="25"/>
        <v>0</v>
      </c>
      <c r="AU33" s="23">
        <f t="shared" ca="1" si="28"/>
        <v>60000</v>
      </c>
      <c r="AV33" s="23">
        <f t="shared" ca="1" si="29"/>
        <v>0</v>
      </c>
      <c r="AW33" s="23">
        <f t="shared" ca="1" si="36"/>
        <v>105600</v>
      </c>
      <c r="AX33" s="23">
        <f t="shared" ca="1" si="37"/>
        <v>0</v>
      </c>
      <c r="AY33" s="23">
        <f t="shared" ca="1" si="40"/>
        <v>130800</v>
      </c>
      <c r="AZ33" s="23">
        <f t="shared" ca="1" si="41"/>
        <v>0</v>
      </c>
      <c r="BO33" s="236">
        <f t="shared" ca="1" si="17"/>
        <v>356400</v>
      </c>
      <c r="BP33" s="23">
        <f t="shared" ca="1" si="20"/>
        <v>65400</v>
      </c>
      <c r="BQ33" s="23">
        <f t="shared" ca="1" si="21"/>
        <v>32700</v>
      </c>
      <c r="BR33" s="23">
        <f t="shared" ca="1" si="22"/>
        <v>62400</v>
      </c>
      <c r="BS33" s="23">
        <f t="shared" ca="1" si="23"/>
        <v>31200</v>
      </c>
      <c r="BT33" s="23">
        <f t="shared" ca="1" si="26"/>
        <v>67200</v>
      </c>
      <c r="BU33" s="23">
        <f t="shared" ca="1" si="27"/>
        <v>33600</v>
      </c>
      <c r="BV33" s="23">
        <f t="shared" ca="1" si="30"/>
        <v>8400</v>
      </c>
      <c r="BW33" s="23">
        <f t="shared" ca="1" si="31"/>
        <v>4200</v>
      </c>
      <c r="BX33" s="23">
        <f t="shared" ca="1" si="32"/>
        <v>66000</v>
      </c>
      <c r="BY33" s="23">
        <f t="shared" ca="1" si="33"/>
        <v>33000</v>
      </c>
      <c r="BZ33" s="23">
        <f t="shared" ca="1" si="38"/>
        <v>66000</v>
      </c>
      <c r="CA33" s="23">
        <f t="shared" ca="1" si="39"/>
        <v>33000</v>
      </c>
      <c r="CB33" s="23">
        <f t="shared" ref="CB33:CB96" ca="1" si="44">$CB$7*$J$2*$J$5*$AB33</f>
        <v>240000</v>
      </c>
      <c r="CC33" s="23">
        <f t="shared" ref="CC33:CC96" ca="1" si="45">$CB$7*$J$3*$J$5*$AC33</f>
        <v>120000</v>
      </c>
      <c r="CJ33" s="236">
        <f t="shared" ca="1" si="18"/>
        <v>863100</v>
      </c>
      <c r="CQ33" s="23">
        <f t="shared" ca="1" si="34"/>
        <v>30000</v>
      </c>
      <c r="CR33" s="23">
        <f t="shared" ca="1" si="35"/>
        <v>15000</v>
      </c>
    </row>
    <row r="34" spans="1:100" x14ac:dyDescent="0.2">
      <c r="A34" s="180">
        <f ca="1">VLOOKUP($D34,Curves!$A$2:$I$1700,9)</f>
        <v>5.8950651996555997E-2</v>
      </c>
      <c r="B34" s="86">
        <f t="shared" ca="1" si="0"/>
        <v>0.88444201331137062</v>
      </c>
      <c r="C34" s="86">
        <f t="shared" ca="1" si="1"/>
        <v>28</v>
      </c>
      <c r="D34" s="143">
        <f t="shared" ca="1" si="19"/>
        <v>37653</v>
      </c>
      <c r="E34" s="181">
        <f ca="1">VLOOKUP($D34,Curves!$A$2:$H$1700,2)*$B34</f>
        <v>3.6969676156415288</v>
      </c>
      <c r="F34" s="180">
        <f ca="1">VLOOKUP($D34,Curves!$A$2:$H$1700,3)*$B34</f>
        <v>0.7075536106490965</v>
      </c>
      <c r="G34" s="180">
        <f ca="1">VLOOKUP($D34,Curves!$A$2:$H$1700,7)*$B34</f>
        <v>-0.16804398252916042</v>
      </c>
      <c r="H34" s="180">
        <f ca="1">VLOOKUP($D34,Curves!$A$2:$H$1700,5)*$B34</f>
        <v>0</v>
      </c>
      <c r="I34" s="180">
        <f ca="1">VLOOKUP($D34,Curves!$A$2:$H$1700,4)*$B34</f>
        <v>-0.1415107221298193</v>
      </c>
      <c r="J34" s="182">
        <f ca="1">VLOOKUP($D34,Curves!$A$2:$H$1700,8)*$B34</f>
        <v>0.84464212271235894</v>
      </c>
      <c r="K34" s="180">
        <f t="shared" ca="1" si="2"/>
        <v>28.665926701337821</v>
      </c>
      <c r="L34" s="144">
        <f ca="1">VLOOKUP($D34,Curves!$N$2:$T$2600,2)*$B34</f>
        <v>42.45321663894579</v>
      </c>
      <c r="M34" s="145">
        <f ca="1">VLOOKUP($D34,Curves!$N$2:$T$2600,3)*$B34</f>
        <v>22.159551991578763</v>
      </c>
      <c r="N34" s="189">
        <f t="shared" ca="1" si="3"/>
        <v>1</v>
      </c>
      <c r="O34" s="190">
        <f t="shared" ca="1" si="4"/>
        <v>0</v>
      </c>
      <c r="P34" s="181">
        <f t="shared" ca="1" si="5"/>
        <v>36.062073037654159</v>
      </c>
      <c r="Q34" s="144">
        <f ca="1">VLOOKUP($D34,Curves!$N$2:$T$2600,4)*$B34</f>
        <v>42.541660840276926</v>
      </c>
      <c r="R34" s="145">
        <f ca="1">VLOOKUP($D34,Curves!$N$2:$T$2600,5)*$B34</f>
        <v>34.944018642056996</v>
      </c>
      <c r="S34" s="189">
        <f t="shared" ca="1" si="6"/>
        <v>1</v>
      </c>
      <c r="T34" s="190">
        <f t="shared" ca="1" si="7"/>
        <v>0</v>
      </c>
      <c r="U34" s="157">
        <f t="shared" ca="1" si="8"/>
        <v>28.466927248342763</v>
      </c>
      <c r="V34" s="157">
        <f t="shared" ca="1" si="9"/>
        <v>29.727257117311467</v>
      </c>
      <c r="W34" s="157">
        <f t="shared" ca="1" si="10"/>
        <v>28.665926701337821</v>
      </c>
      <c r="X34" s="144">
        <f ca="1">VLOOKUP($D34,Curves!$N$2:$T$2600,6)*$B34</f>
        <v>46.141083031571135</v>
      </c>
      <c r="Y34" s="145">
        <f ca="1">VLOOKUP($D34,Curves!$N$2:$T$2600,7)*$B34</f>
        <v>24.635586805037402</v>
      </c>
      <c r="Z34" s="208">
        <f t="shared" ca="1" si="11"/>
        <v>1</v>
      </c>
      <c r="AA34" s="189">
        <f t="shared" ca="1" si="12"/>
        <v>0</v>
      </c>
      <c r="AB34" s="189">
        <f t="shared" ca="1" si="13"/>
        <v>1</v>
      </c>
      <c r="AC34" s="189">
        <f t="shared" ca="1" si="13"/>
        <v>1</v>
      </c>
      <c r="AD34" s="189">
        <f t="shared" ca="1" si="14"/>
        <v>1</v>
      </c>
      <c r="AE34" s="190">
        <f t="shared" ca="1" si="15"/>
        <v>0</v>
      </c>
      <c r="AF34" s="23">
        <f t="shared" ref="AF34:AF91" ca="1" si="46">$AF$7*$J$2*$J$5*$N34</f>
        <v>105600</v>
      </c>
      <c r="AG34" s="23">
        <f t="shared" ref="AG34:AG91" ca="1" si="47">$AF$7*$J$3*$J$5*$O34</f>
        <v>0</v>
      </c>
      <c r="AH34" s="23">
        <f t="shared" ca="1" si="43"/>
        <v>61200</v>
      </c>
      <c r="AI34" s="23">
        <f t="shared" ca="1" si="42"/>
        <v>0</v>
      </c>
      <c r="AR34" s="236">
        <f t="shared" ca="1" si="16"/>
        <v>166800</v>
      </c>
      <c r="AS34" s="23">
        <f t="shared" ca="1" si="24"/>
        <v>60000</v>
      </c>
      <c r="AT34" s="23">
        <f t="shared" ca="1" si="25"/>
        <v>0</v>
      </c>
      <c r="AU34" s="23">
        <f t="shared" ca="1" si="28"/>
        <v>60000</v>
      </c>
      <c r="AV34" s="23">
        <f t="shared" ca="1" si="29"/>
        <v>0</v>
      </c>
      <c r="AW34" s="23">
        <f t="shared" ca="1" si="36"/>
        <v>105600</v>
      </c>
      <c r="AX34" s="23">
        <f t="shared" ca="1" si="37"/>
        <v>0</v>
      </c>
      <c r="AY34" s="23">
        <f t="shared" ca="1" si="40"/>
        <v>130800</v>
      </c>
      <c r="AZ34" s="23">
        <f t="shared" ca="1" si="41"/>
        <v>0</v>
      </c>
      <c r="BA34" s="23">
        <f t="shared" ref="BA34:BA97" ca="1" si="48">$BA$7*$J$2*$J$5*$S34</f>
        <v>60000</v>
      </c>
      <c r="BB34" s="23">
        <f t="shared" ref="BB34:BB97" ca="1" si="49">$BA$7*$J$3*$J$5*$T34</f>
        <v>0</v>
      </c>
      <c r="BO34" s="236">
        <f t="shared" ca="1" si="17"/>
        <v>416400</v>
      </c>
      <c r="BP34" s="23">
        <f t="shared" ca="1" si="20"/>
        <v>65400</v>
      </c>
      <c r="BQ34" s="23">
        <f t="shared" ca="1" si="21"/>
        <v>32700</v>
      </c>
      <c r="BR34" s="23">
        <f t="shared" ca="1" si="22"/>
        <v>62400</v>
      </c>
      <c r="BS34" s="23">
        <f t="shared" ca="1" si="23"/>
        <v>31200</v>
      </c>
      <c r="BT34" s="23">
        <f t="shared" ca="1" si="26"/>
        <v>67200</v>
      </c>
      <c r="BU34" s="23">
        <f t="shared" ca="1" si="27"/>
        <v>33600</v>
      </c>
      <c r="BV34" s="23">
        <f t="shared" ca="1" si="30"/>
        <v>8400</v>
      </c>
      <c r="BW34" s="23">
        <f t="shared" ca="1" si="31"/>
        <v>4200</v>
      </c>
      <c r="BX34" s="23">
        <f t="shared" ca="1" si="32"/>
        <v>66000</v>
      </c>
      <c r="BY34" s="23">
        <f t="shared" ca="1" si="33"/>
        <v>33000</v>
      </c>
      <c r="BZ34" s="23">
        <f t="shared" ca="1" si="38"/>
        <v>66000</v>
      </c>
      <c r="CA34" s="23">
        <f t="shared" ca="1" si="39"/>
        <v>33000</v>
      </c>
      <c r="CB34" s="23">
        <f t="shared" ca="1" si="44"/>
        <v>240000</v>
      </c>
      <c r="CC34" s="23">
        <f t="shared" ca="1" si="45"/>
        <v>120000</v>
      </c>
      <c r="CJ34" s="236">
        <f t="shared" ca="1" si="18"/>
        <v>863100</v>
      </c>
      <c r="CQ34" s="23">
        <f t="shared" ca="1" si="34"/>
        <v>30000</v>
      </c>
      <c r="CR34" s="23">
        <f t="shared" ca="1" si="35"/>
        <v>15000</v>
      </c>
    </row>
    <row r="35" spans="1:100" x14ac:dyDescent="0.2">
      <c r="A35" s="180">
        <f ca="1">VLOOKUP($D35,Curves!$A$2:$I$1700,9)</f>
        <v>5.8961642079045001E-2</v>
      </c>
      <c r="B35" s="86">
        <f t="shared" ca="1" si="0"/>
        <v>0.88049103425204867</v>
      </c>
      <c r="C35" s="86">
        <f t="shared" ca="1" si="1"/>
        <v>31</v>
      </c>
      <c r="D35" s="143">
        <f t="shared" ca="1" si="19"/>
        <v>37681</v>
      </c>
      <c r="E35" s="181">
        <f ca="1">VLOOKUP($D35,Curves!$A$2:$H$1700,2)*$B35</f>
        <v>3.5043543163231536</v>
      </c>
      <c r="F35" s="180">
        <f ca="1">VLOOKUP($D35,Curves!$A$2:$H$1700,3)*$B35</f>
        <v>0.704392827401639</v>
      </c>
      <c r="G35" s="180">
        <f ca="1">VLOOKUP($D35,Curves!$A$2:$H$1700,7)*$B35</f>
        <v>-0.16729329650788924</v>
      </c>
      <c r="H35" s="180">
        <f ca="1">VLOOKUP($D35,Curves!$A$2:$H$1700,5)*$B35</f>
        <v>0</v>
      </c>
      <c r="I35" s="180">
        <f ca="1">VLOOKUP($D35,Curves!$A$2:$H$1700,4)*$B35</f>
        <v>-0.14087856548032779</v>
      </c>
      <c r="J35" s="182">
        <f ca="1">VLOOKUP($D35,Curves!$A$2:$H$1700,8)*$B35</f>
        <v>0.84086893771070648</v>
      </c>
      <c r="K35" s="180">
        <f t="shared" ca="1" si="2"/>
        <v>27.226068131321195</v>
      </c>
      <c r="L35" s="144">
        <f ca="1">VLOOKUP($D35,Curves!$N$2:$T$2600,2)*$B35</f>
        <v>24.213503441931337</v>
      </c>
      <c r="M35" s="145">
        <f ca="1">VLOOKUP($D35,Curves!$N$2:$T$2600,3)*$B35</f>
        <v>25.893773832295661</v>
      </c>
      <c r="N35" s="189">
        <f t="shared" ca="1" si="3"/>
        <v>0</v>
      </c>
      <c r="O35" s="190">
        <f t="shared" ca="1" si="4"/>
        <v>0</v>
      </c>
      <c r="P35" s="181">
        <f t="shared" ca="1" si="5"/>
        <v>34.589174405253956</v>
      </c>
      <c r="Q35" s="144">
        <f ca="1">VLOOKUP($D35,Curves!$N$2:$T$2600,4)*$B35</f>
        <v>34.20707668069209</v>
      </c>
      <c r="R35" s="145">
        <f ca="1">VLOOKUP($D35,Curves!$N$2:$T$2600,5)*$B35</f>
        <v>30.013738130066706</v>
      </c>
      <c r="S35" s="189">
        <f t="shared" ca="1" si="6"/>
        <v>0</v>
      </c>
      <c r="T35" s="190">
        <f t="shared" ca="1" si="7"/>
        <v>0</v>
      </c>
      <c r="U35" s="157">
        <f t="shared" ca="1" si="8"/>
        <v>27.027957648614482</v>
      </c>
      <c r="V35" s="157">
        <f t="shared" ca="1" si="9"/>
        <v>28.282657372423653</v>
      </c>
      <c r="W35" s="157">
        <f t="shared" ca="1" si="10"/>
        <v>27.226068131321195</v>
      </c>
      <c r="X35" s="144">
        <f ca="1">VLOOKUP($D35,Curves!$N$2:$T$2600,6)*$B35</f>
        <v>23.042194710682796</v>
      </c>
      <c r="Y35" s="145">
        <f ca="1">VLOOKUP($D35,Curves!$N$2:$T$2600,7)*$B35</f>
        <v>29.412023269049705</v>
      </c>
      <c r="Z35" s="208">
        <f t="shared" ca="1" si="11"/>
        <v>0</v>
      </c>
      <c r="AA35" s="189">
        <f t="shared" ca="1" si="12"/>
        <v>1</v>
      </c>
      <c r="AB35" s="189">
        <f t="shared" ca="1" si="13"/>
        <v>0</v>
      </c>
      <c r="AC35" s="189">
        <f t="shared" ca="1" si="13"/>
        <v>0</v>
      </c>
      <c r="AD35" s="189">
        <f t="shared" ca="1" si="14"/>
        <v>0</v>
      </c>
      <c r="AE35" s="190">
        <f t="shared" ca="1" si="15"/>
        <v>1</v>
      </c>
      <c r="AF35" s="23">
        <f t="shared" ca="1" si="46"/>
        <v>0</v>
      </c>
      <c r="AG35" s="23">
        <f t="shared" ca="1" si="47"/>
        <v>0</v>
      </c>
      <c r="AH35" s="23">
        <f t="shared" ca="1" si="43"/>
        <v>0</v>
      </c>
      <c r="AI35" s="23">
        <f t="shared" ca="1" si="42"/>
        <v>0</v>
      </c>
      <c r="AR35" s="236">
        <f t="shared" ca="1" si="16"/>
        <v>0</v>
      </c>
      <c r="AS35" s="23">
        <f t="shared" ca="1" si="24"/>
        <v>0</v>
      </c>
      <c r="AT35" s="23">
        <f t="shared" ca="1" si="25"/>
        <v>0</v>
      </c>
      <c r="AU35" s="23">
        <f t="shared" ca="1" si="28"/>
        <v>0</v>
      </c>
      <c r="AV35" s="23">
        <f t="shared" ca="1" si="29"/>
        <v>0</v>
      </c>
      <c r="AW35" s="23">
        <f t="shared" ca="1" si="36"/>
        <v>0</v>
      </c>
      <c r="AX35" s="23">
        <f t="shared" ca="1" si="37"/>
        <v>0</v>
      </c>
      <c r="AY35" s="23">
        <f t="shared" ca="1" si="40"/>
        <v>0</v>
      </c>
      <c r="AZ35" s="23">
        <f t="shared" ca="1" si="41"/>
        <v>0</v>
      </c>
      <c r="BA35" s="23">
        <f t="shared" ca="1" si="48"/>
        <v>0</v>
      </c>
      <c r="BB35" s="23">
        <f t="shared" ca="1" si="49"/>
        <v>0</v>
      </c>
      <c r="BO35" s="236">
        <f t="shared" ca="1" si="17"/>
        <v>0</v>
      </c>
      <c r="BP35" s="23">
        <f t="shared" ca="1" si="20"/>
        <v>0</v>
      </c>
      <c r="BQ35" s="23">
        <f t="shared" ca="1" si="21"/>
        <v>0</v>
      </c>
      <c r="BR35" s="23">
        <f t="shared" ca="1" si="22"/>
        <v>0</v>
      </c>
      <c r="BS35" s="23">
        <f t="shared" ca="1" si="23"/>
        <v>0</v>
      </c>
      <c r="BT35" s="23">
        <f t="shared" ca="1" si="26"/>
        <v>0</v>
      </c>
      <c r="BU35" s="23">
        <f t="shared" ca="1" si="27"/>
        <v>0</v>
      </c>
      <c r="BV35" s="23">
        <f t="shared" ca="1" si="30"/>
        <v>0</v>
      </c>
      <c r="BW35" s="23">
        <f t="shared" ca="1" si="31"/>
        <v>0</v>
      </c>
      <c r="BX35" s="23">
        <f t="shared" ca="1" si="32"/>
        <v>0</v>
      </c>
      <c r="BY35" s="23">
        <f t="shared" ca="1" si="33"/>
        <v>0</v>
      </c>
      <c r="BZ35" s="23">
        <f t="shared" ca="1" si="38"/>
        <v>0</v>
      </c>
      <c r="CA35" s="23">
        <f t="shared" ca="1" si="39"/>
        <v>0</v>
      </c>
      <c r="CB35" s="23">
        <f t="shared" ca="1" si="44"/>
        <v>0</v>
      </c>
      <c r="CC35" s="23">
        <f t="shared" ca="1" si="45"/>
        <v>0</v>
      </c>
      <c r="CJ35" s="236">
        <f t="shared" ca="1" si="18"/>
        <v>0</v>
      </c>
      <c r="CQ35" s="23">
        <f t="shared" ca="1" si="34"/>
        <v>0</v>
      </c>
      <c r="CR35" s="23">
        <f t="shared" ca="1" si="35"/>
        <v>0</v>
      </c>
    </row>
    <row r="36" spans="1:100" x14ac:dyDescent="0.2">
      <c r="A36" s="180">
        <f ca="1">VLOOKUP($D36,Curves!$A$2:$I$1700,9)</f>
        <v>5.8967181696889998E-2</v>
      </c>
      <c r="B36" s="86">
        <f t="shared" ca="1" si="0"/>
        <v>0.87614848136153267</v>
      </c>
      <c r="C36" s="86">
        <f t="shared" ca="1" si="1"/>
        <v>30</v>
      </c>
      <c r="D36" s="143">
        <f t="shared" ca="1" si="19"/>
        <v>37712</v>
      </c>
      <c r="E36" s="181">
        <f ca="1">VLOOKUP($D36,Curves!$A$2:$H$1700,2)*$B36</f>
        <v>3.289937547512555</v>
      </c>
      <c r="F36" s="180">
        <f ca="1">VLOOKUP($D36,Curves!$A$2:$H$1700,3)*$B36</f>
        <v>0.72720323953007204</v>
      </c>
      <c r="G36" s="180">
        <f ca="1">VLOOKUP($D36,Curves!$A$2:$H$1700,7)*$B36</f>
        <v>-0.1664682114586912</v>
      </c>
      <c r="H36" s="180">
        <f ca="1">VLOOKUP($D36,Curves!$A$2:$H$1700,5)*$B36</f>
        <v>0</v>
      </c>
      <c r="I36" s="180">
        <f ca="1">VLOOKUP($D36,Curves!$A$2:$H$1700,4)*$B36</f>
        <v>-0.30227122606972873</v>
      </c>
      <c r="J36" s="182">
        <f ca="1">VLOOKUP($D36,Curves!$A$2:$H$1700,8)*$B36</f>
        <v>0.86300625414110965</v>
      </c>
      <c r="K36" s="180">
        <f t="shared" ca="1" si="2"/>
        <v>24.407497410821197</v>
      </c>
      <c r="L36" s="144">
        <f ca="1">VLOOKUP($D36,Curves!$N$2:$T$2600,2)*$B36</f>
        <v>22.77986051539985</v>
      </c>
      <c r="M36" s="145">
        <f ca="1">VLOOKUP($D36,Curves!$N$2:$T$2600,3)*$B36</f>
        <v>26.389027001524617</v>
      </c>
      <c r="N36" s="189">
        <f t="shared" ca="1" si="3"/>
        <v>0</v>
      </c>
      <c r="O36" s="190">
        <f t="shared" ca="1" si="4"/>
        <v>1</v>
      </c>
      <c r="P36" s="181">
        <f t="shared" ca="1" si="5"/>
        <v>33.147078512402487</v>
      </c>
      <c r="Q36" s="144">
        <f ca="1">VLOOKUP($D36,Curves!$N$2:$T$2600,4)*$B36</f>
        <v>33.381257139874393</v>
      </c>
      <c r="R36" s="145">
        <f ca="1">VLOOKUP($D36,Curves!$N$2:$T$2600,5)*$B36</f>
        <v>28.747562187641385</v>
      </c>
      <c r="S36" s="189">
        <f t="shared" ca="1" si="6"/>
        <v>1</v>
      </c>
      <c r="T36" s="190">
        <f t="shared" ca="1" si="7"/>
        <v>0</v>
      </c>
      <c r="U36" s="157">
        <f t="shared" ca="1" si="8"/>
        <v>25.426020020403978</v>
      </c>
      <c r="V36" s="157">
        <f t="shared" ca="1" si="9"/>
        <v>26.674531606344161</v>
      </c>
      <c r="W36" s="157">
        <f t="shared" ca="1" si="10"/>
        <v>24.407497410821197</v>
      </c>
      <c r="X36" s="144">
        <f ca="1">VLOOKUP($D36,Curves!$N$2:$T$2600,6)*$B36</f>
        <v>19.204920316636972</v>
      </c>
      <c r="Y36" s="145">
        <f ca="1">VLOOKUP($D36,Curves!$N$2:$T$2600,7)*$B36</f>
        <v>30.671863514733005</v>
      </c>
      <c r="Z36" s="208">
        <f t="shared" ca="1" si="11"/>
        <v>0</v>
      </c>
      <c r="AA36" s="189">
        <f t="shared" ca="1" si="12"/>
        <v>1</v>
      </c>
      <c r="AB36" s="189">
        <f t="shared" ca="1" si="13"/>
        <v>0</v>
      </c>
      <c r="AC36" s="189">
        <f t="shared" ca="1" si="13"/>
        <v>0</v>
      </c>
      <c r="AD36" s="189">
        <f t="shared" ca="1" si="14"/>
        <v>0</v>
      </c>
      <c r="AE36" s="190">
        <f t="shared" ca="1" si="15"/>
        <v>1</v>
      </c>
      <c r="AF36" s="23">
        <f t="shared" ca="1" si="46"/>
        <v>0</v>
      </c>
      <c r="AG36" s="23">
        <f t="shared" ca="1" si="47"/>
        <v>52800</v>
      </c>
      <c r="AH36" s="23">
        <f t="shared" ca="1" si="43"/>
        <v>0</v>
      </c>
      <c r="AI36" s="23">
        <f t="shared" ca="1" si="42"/>
        <v>30600</v>
      </c>
      <c r="AJ36" s="23">
        <f ca="1">$AJ$7*$J$2*$J$5*$N36</f>
        <v>0</v>
      </c>
      <c r="AK36" s="23">
        <f ca="1">$AJ$7*$J$3*$J$5*$O36</f>
        <v>25200</v>
      </c>
      <c r="AL36" s="23">
        <f ca="1">$AL$7*$J$2*$J$5*$N36</f>
        <v>0</v>
      </c>
      <c r="AM36" s="23">
        <f t="shared" ref="AM36:AM67" ca="1" si="50">$AL$7*$J$3*$J$5*$O36</f>
        <v>30000</v>
      </c>
      <c r="AR36" s="236">
        <f t="shared" ca="1" si="16"/>
        <v>138600</v>
      </c>
      <c r="AS36" s="23">
        <f t="shared" ca="1" si="24"/>
        <v>60000</v>
      </c>
      <c r="AT36" s="23">
        <f t="shared" ca="1" si="25"/>
        <v>0</v>
      </c>
      <c r="AU36" s="23">
        <f t="shared" ca="1" si="28"/>
        <v>60000</v>
      </c>
      <c r="AV36" s="23">
        <f t="shared" ca="1" si="29"/>
        <v>0</v>
      </c>
      <c r="AW36" s="23">
        <f t="shared" ca="1" si="36"/>
        <v>105600</v>
      </c>
      <c r="AX36" s="23">
        <f t="shared" ca="1" si="37"/>
        <v>0</v>
      </c>
      <c r="AY36" s="23">
        <f t="shared" ca="1" si="40"/>
        <v>130800</v>
      </c>
      <c r="AZ36" s="23">
        <f t="shared" ca="1" si="41"/>
        <v>0</v>
      </c>
      <c r="BA36" s="23">
        <f t="shared" ca="1" si="48"/>
        <v>60000</v>
      </c>
      <c r="BB36" s="23">
        <f t="shared" ca="1" si="49"/>
        <v>0</v>
      </c>
      <c r="BO36" s="236">
        <f t="shared" ca="1" si="17"/>
        <v>416400</v>
      </c>
      <c r="BP36" s="23">
        <f t="shared" ca="1" si="20"/>
        <v>0</v>
      </c>
      <c r="BQ36" s="23">
        <f t="shared" ca="1" si="21"/>
        <v>0</v>
      </c>
      <c r="BR36" s="23">
        <f t="shared" ca="1" si="22"/>
        <v>0</v>
      </c>
      <c r="BS36" s="23">
        <f t="shared" ca="1" si="23"/>
        <v>0</v>
      </c>
      <c r="BT36" s="23">
        <f t="shared" ca="1" si="26"/>
        <v>0</v>
      </c>
      <c r="BU36" s="23">
        <f t="shared" ca="1" si="27"/>
        <v>0</v>
      </c>
      <c r="BV36" s="23">
        <f t="shared" ca="1" si="30"/>
        <v>0</v>
      </c>
      <c r="BW36" s="23">
        <f t="shared" ca="1" si="31"/>
        <v>0</v>
      </c>
      <c r="BX36" s="23">
        <f t="shared" ca="1" si="32"/>
        <v>0</v>
      </c>
      <c r="BY36" s="23">
        <f t="shared" ca="1" si="33"/>
        <v>0</v>
      </c>
      <c r="BZ36" s="23">
        <f t="shared" ca="1" si="38"/>
        <v>0</v>
      </c>
      <c r="CA36" s="23">
        <f t="shared" ca="1" si="39"/>
        <v>0</v>
      </c>
      <c r="CB36" s="23">
        <f t="shared" ca="1" si="44"/>
        <v>0</v>
      </c>
      <c r="CC36" s="23">
        <f t="shared" ca="1" si="45"/>
        <v>0</v>
      </c>
      <c r="CJ36" s="236">
        <f t="shared" ca="1" si="18"/>
        <v>0</v>
      </c>
      <c r="CQ36" s="23">
        <f t="shared" ca="1" si="34"/>
        <v>0</v>
      </c>
      <c r="CR36" s="23">
        <f t="shared" ca="1" si="35"/>
        <v>0</v>
      </c>
    </row>
    <row r="37" spans="1:100" x14ac:dyDescent="0.2">
      <c r="A37" s="180">
        <f ca="1">VLOOKUP($D37,Curves!$A$2:$I$1700,9)</f>
        <v>5.8963658793194998E-2</v>
      </c>
      <c r="B37" s="86">
        <f t="shared" ca="1" si="0"/>
        <v>0.87198338343983606</v>
      </c>
      <c r="C37" s="86">
        <f t="shared" ca="1" si="1"/>
        <v>31</v>
      </c>
      <c r="D37" s="143">
        <f t="shared" ca="1" si="19"/>
        <v>37742</v>
      </c>
      <c r="E37" s="181">
        <f ca="1">VLOOKUP($D37,Curves!$A$2:$H$1700,2)*$B37</f>
        <v>3.2306984356445927</v>
      </c>
      <c r="F37" s="180">
        <f ca="1">VLOOKUP($D37,Curves!$A$2:$H$1700,3)*$B37</f>
        <v>0.72374620825506386</v>
      </c>
      <c r="G37" s="180">
        <f ca="1">VLOOKUP($D37,Curves!$A$2:$H$1700,7)*$B37</f>
        <v>-0.16567684285356885</v>
      </c>
      <c r="H37" s="180">
        <f ca="1">VLOOKUP($D37,Curves!$A$2:$H$1700,5)*$B37</f>
        <v>0</v>
      </c>
      <c r="I37" s="180">
        <f ca="1">VLOOKUP($D37,Curves!$A$2:$H$1700,4)*$B37</f>
        <v>-0.3008342672867434</v>
      </c>
      <c r="J37" s="182">
        <f ca="1">VLOOKUP($D37,Curves!$A$2:$H$1700,8)*$B37</f>
        <v>0.85890363268823855</v>
      </c>
      <c r="K37" s="180">
        <f t="shared" ca="1" si="2"/>
        <v>23.973981262683868</v>
      </c>
      <c r="L37" s="144">
        <f ca="1">VLOOKUP($D37,Curves!$N$2:$T$2600,2)*$B37</f>
        <v>30.59789692490385</v>
      </c>
      <c r="M37" s="145">
        <f ca="1">VLOOKUP($D37,Curves!$N$2:$T$2600,3)*$B37</f>
        <v>18.948198922147636</v>
      </c>
      <c r="N37" s="189">
        <f t="shared" ca="1" si="3"/>
        <v>1</v>
      </c>
      <c r="O37" s="190">
        <f t="shared" ca="1" si="4"/>
        <v>0</v>
      </c>
      <c r="P37" s="181">
        <f t="shared" ca="1" si="5"/>
        <v>32.67201551249623</v>
      </c>
      <c r="Q37" s="144">
        <f ca="1">VLOOKUP($D37,Curves!$N$2:$T$2600,4)*$B37</f>
        <v>33.937593283478421</v>
      </c>
      <c r="R37" s="145">
        <f ca="1">VLOOKUP($D37,Curves!$N$2:$T$2600,5)*$B37</f>
        <v>28.810330988852183</v>
      </c>
      <c r="S37" s="189">
        <f t="shared" ca="1" si="6"/>
        <v>1</v>
      </c>
      <c r="T37" s="190">
        <f t="shared" ca="1" si="7"/>
        <v>0</v>
      </c>
      <c r="U37" s="157">
        <f t="shared" ca="1" si="8"/>
        <v>24.987661945932679</v>
      </c>
      <c r="V37" s="157">
        <f t="shared" ca="1" si="9"/>
        <v>26.230238267334446</v>
      </c>
      <c r="W37" s="157">
        <f t="shared" ca="1" si="10"/>
        <v>23.973981262683868</v>
      </c>
      <c r="X37" s="144">
        <f ca="1">VLOOKUP($D37,Curves!$N$2:$T$2600,6)*$B37</f>
        <v>28.298373515847434</v>
      </c>
      <c r="Y37" s="145">
        <f ca="1">VLOOKUP($D37,Curves!$N$2:$T$2600,7)*$B37</f>
        <v>22.033491066673633</v>
      </c>
      <c r="Z37" s="208">
        <f t="shared" ca="1" si="11"/>
        <v>1</v>
      </c>
      <c r="AA37" s="189">
        <f t="shared" ca="1" si="12"/>
        <v>0</v>
      </c>
      <c r="AB37" s="189">
        <f t="shared" ca="1" si="13"/>
        <v>1</v>
      </c>
      <c r="AC37" s="189">
        <f t="shared" ca="1" si="13"/>
        <v>1</v>
      </c>
      <c r="AD37" s="189">
        <f t="shared" ca="1" si="14"/>
        <v>1</v>
      </c>
      <c r="AE37" s="190">
        <f t="shared" ca="1" si="15"/>
        <v>0</v>
      </c>
      <c r="AF37" s="23">
        <f t="shared" ca="1" si="46"/>
        <v>105600</v>
      </c>
      <c r="AG37" s="23">
        <f t="shared" ca="1" si="47"/>
        <v>0</v>
      </c>
      <c r="AH37" s="23">
        <f t="shared" ca="1" si="43"/>
        <v>61200</v>
      </c>
      <c r="AI37" s="23">
        <f t="shared" ca="1" si="42"/>
        <v>0</v>
      </c>
      <c r="AJ37" s="23">
        <f t="shared" ref="AJ37:AJ100" ca="1" si="51">$AJ$7*$J$2*$J$5*$N37</f>
        <v>50400</v>
      </c>
      <c r="AK37" s="23">
        <f t="shared" ref="AK37:AK100" ca="1" si="52">$AJ$7*$J$3*$J$5*$O37</f>
        <v>0</v>
      </c>
      <c r="AL37" s="23">
        <f t="shared" ref="AL37:AL100" ca="1" si="53">$AL$7*$J$2*$J$5*$N37</f>
        <v>60000</v>
      </c>
      <c r="AM37" s="23">
        <f t="shared" ca="1" si="50"/>
        <v>0</v>
      </c>
      <c r="AN37" s="23">
        <f t="shared" ref="AN37:AN68" ca="1" si="54">$AN$7*$J$2*$J$5*$N37</f>
        <v>126720</v>
      </c>
      <c r="AO37" s="23">
        <f t="shared" ref="AO37:AO68" ca="1" si="55">$AN$7*$J$3*$J$5*$O37</f>
        <v>0</v>
      </c>
      <c r="AR37" s="236">
        <f t="shared" ca="1" si="16"/>
        <v>403920</v>
      </c>
      <c r="AS37" s="23">
        <f t="shared" ca="1" si="24"/>
        <v>60000</v>
      </c>
      <c r="AT37" s="23">
        <f t="shared" ca="1" si="25"/>
        <v>0</v>
      </c>
      <c r="AU37" s="23">
        <f t="shared" ca="1" si="28"/>
        <v>60000</v>
      </c>
      <c r="AV37" s="23">
        <f t="shared" ca="1" si="29"/>
        <v>0</v>
      </c>
      <c r="AW37" s="23">
        <f t="shared" ca="1" si="36"/>
        <v>105600</v>
      </c>
      <c r="AX37" s="23">
        <f t="shared" ca="1" si="37"/>
        <v>0</v>
      </c>
      <c r="AY37" s="23">
        <f t="shared" ca="1" si="40"/>
        <v>130800</v>
      </c>
      <c r="AZ37" s="23">
        <f t="shared" ca="1" si="41"/>
        <v>0</v>
      </c>
      <c r="BA37" s="23">
        <f t="shared" ca="1" si="48"/>
        <v>60000</v>
      </c>
      <c r="BB37" s="23">
        <f t="shared" ca="1" si="49"/>
        <v>0</v>
      </c>
      <c r="BC37" s="23">
        <f t="shared" ref="BC37:BC100" ca="1" si="56">$BC$7*$J$2*$J$5*$S37</f>
        <v>63600</v>
      </c>
      <c r="BD37" s="23">
        <f t="shared" ref="BD37:BD100" ca="1" si="57">$BC$7*$J$3*$J$5*$T37</f>
        <v>0</v>
      </c>
      <c r="BO37" s="236">
        <f t="shared" ca="1" si="17"/>
        <v>480000</v>
      </c>
      <c r="BP37" s="23">
        <f t="shared" ca="1" si="20"/>
        <v>65400</v>
      </c>
      <c r="BQ37" s="23">
        <f t="shared" ca="1" si="21"/>
        <v>32700</v>
      </c>
      <c r="BR37" s="23">
        <f t="shared" ca="1" si="22"/>
        <v>62400</v>
      </c>
      <c r="BS37" s="23">
        <f t="shared" ca="1" si="23"/>
        <v>31200</v>
      </c>
      <c r="BT37" s="23">
        <f t="shared" ca="1" si="26"/>
        <v>67200</v>
      </c>
      <c r="BU37" s="23">
        <f t="shared" ca="1" si="27"/>
        <v>33600</v>
      </c>
      <c r="BV37" s="23">
        <f t="shared" ca="1" si="30"/>
        <v>8400</v>
      </c>
      <c r="BW37" s="23">
        <f t="shared" ca="1" si="31"/>
        <v>4200</v>
      </c>
      <c r="BX37" s="23">
        <f t="shared" ca="1" si="32"/>
        <v>66000</v>
      </c>
      <c r="BY37" s="23">
        <f t="shared" ca="1" si="33"/>
        <v>33000</v>
      </c>
      <c r="BZ37" s="23">
        <f t="shared" ca="1" si="38"/>
        <v>66000</v>
      </c>
      <c r="CA37" s="23">
        <f t="shared" ca="1" si="39"/>
        <v>33000</v>
      </c>
      <c r="CB37" s="23">
        <f t="shared" ca="1" si="44"/>
        <v>240000</v>
      </c>
      <c r="CC37" s="23">
        <f t="shared" ca="1" si="45"/>
        <v>120000</v>
      </c>
      <c r="CJ37" s="236">
        <f t="shared" ca="1" si="18"/>
        <v>863100</v>
      </c>
      <c r="CQ37" s="23">
        <f t="shared" ca="1" si="34"/>
        <v>30000</v>
      </c>
      <c r="CR37" s="23">
        <f t="shared" ca="1" si="35"/>
        <v>15000</v>
      </c>
    </row>
    <row r="38" spans="1:100" x14ac:dyDescent="0.2">
      <c r="A38" s="180">
        <f ca="1">VLOOKUP($D38,Curves!$A$2:$I$1700,9)</f>
        <v>5.8960018459381001E-2</v>
      </c>
      <c r="B38" s="86">
        <f t="shared" ca="1" si="0"/>
        <v>0.86770076162094234</v>
      </c>
      <c r="C38" s="86">
        <f t="shared" ca="1" si="1"/>
        <v>30</v>
      </c>
      <c r="D38" s="143">
        <f t="shared" ca="1" si="19"/>
        <v>37773</v>
      </c>
      <c r="E38" s="181">
        <f ca="1">VLOOKUP($D38,Curves!$A$2:$H$1700,2)*$B38</f>
        <v>3.2235083294218008</v>
      </c>
      <c r="F38" s="180">
        <f ca="1">VLOOKUP($D38,Curves!$A$2:$H$1700,3)*$B38</f>
        <v>0.72019163214538207</v>
      </c>
      <c r="G38" s="180">
        <f ca="1">VLOOKUP($D38,Curves!$A$2:$H$1700,7)*$B38</f>
        <v>-0.16486314470797905</v>
      </c>
      <c r="H38" s="180">
        <f ca="1">VLOOKUP($D38,Curves!$A$2:$H$1700,5)*$B38</f>
        <v>0</v>
      </c>
      <c r="I38" s="180">
        <f ca="1">VLOOKUP($D38,Curves!$A$2:$H$1700,4)*$B38</f>
        <v>-0.29935676275922507</v>
      </c>
      <c r="J38" s="182">
        <f ca="1">VLOOKUP($D38,Curves!$A$2:$H$1700,8)*$B38</f>
        <v>0.85468525019662822</v>
      </c>
      <c r="K38" s="180">
        <f t="shared" ca="1" si="2"/>
        <v>23.931136749969319</v>
      </c>
      <c r="L38" s="144">
        <f ca="1">VLOOKUP($D38,Curves!$N$2:$T$2600,2)*$B38</f>
        <v>28.061442630821279</v>
      </c>
      <c r="M38" s="145">
        <f ca="1">VLOOKUP($D38,Curves!$N$2:$T$2600,3)*$B38</f>
        <v>19.549298159319832</v>
      </c>
      <c r="N38" s="189">
        <f t="shared" ca="1" si="3"/>
        <v>1</v>
      </c>
      <c r="O38" s="190">
        <f t="shared" ca="1" si="4"/>
        <v>0</v>
      </c>
      <c r="P38" s="181">
        <f t="shared" ca="1" si="5"/>
        <v>32.586451847138214</v>
      </c>
      <c r="Q38" s="144">
        <f ca="1">VLOOKUP($D38,Curves!$N$2:$T$2600,4)*$B38</f>
        <v>27.697008310940483</v>
      </c>
      <c r="R38" s="145">
        <f ca="1">VLOOKUP($D38,Curves!$N$2:$T$2600,5)*$B38</f>
        <v>26.031022848628272</v>
      </c>
      <c r="S38" s="189">
        <f t="shared" ca="1" si="6"/>
        <v>0</v>
      </c>
      <c r="T38" s="190">
        <f t="shared" ca="1" si="7"/>
        <v>0</v>
      </c>
      <c r="U38" s="157">
        <f t="shared" ca="1" si="8"/>
        <v>24.939838885353662</v>
      </c>
      <c r="V38" s="157">
        <f t="shared" ca="1" si="9"/>
        <v>26.176312470663504</v>
      </c>
      <c r="W38" s="157">
        <f t="shared" ca="1" si="10"/>
        <v>23.931136749969319</v>
      </c>
      <c r="X38" s="144">
        <f ca="1">VLOOKUP($D38,Curves!$N$2:$T$2600,6)*$B38</f>
        <v>26.218931271625632</v>
      </c>
      <c r="Y38" s="145">
        <f ca="1">VLOOKUP($D38,Curves!$N$2:$T$2600,7)*$B38</f>
        <v>22.504298326332272</v>
      </c>
      <c r="Z38" s="208">
        <f t="shared" ca="1" si="11"/>
        <v>1</v>
      </c>
      <c r="AA38" s="189">
        <f t="shared" ca="1" si="12"/>
        <v>0</v>
      </c>
      <c r="AB38" s="189">
        <f t="shared" ca="1" si="13"/>
        <v>1</v>
      </c>
      <c r="AC38" s="189">
        <f t="shared" ca="1" si="13"/>
        <v>1</v>
      </c>
      <c r="AD38" s="189">
        <f t="shared" ca="1" si="14"/>
        <v>1</v>
      </c>
      <c r="AE38" s="190">
        <f t="shared" ca="1" si="15"/>
        <v>0</v>
      </c>
      <c r="AF38" s="23">
        <f t="shared" ca="1" si="46"/>
        <v>105600</v>
      </c>
      <c r="AG38" s="23">
        <f t="shared" ca="1" si="47"/>
        <v>0</v>
      </c>
      <c r="AH38" s="23">
        <f t="shared" ca="1" si="43"/>
        <v>61200</v>
      </c>
      <c r="AI38" s="23">
        <f t="shared" ca="1" si="42"/>
        <v>0</v>
      </c>
      <c r="AJ38" s="23">
        <f t="shared" ca="1" si="51"/>
        <v>50400</v>
      </c>
      <c r="AK38" s="23">
        <f t="shared" ca="1" si="52"/>
        <v>0</v>
      </c>
      <c r="AL38" s="23">
        <f t="shared" ca="1" si="53"/>
        <v>60000</v>
      </c>
      <c r="AM38" s="23">
        <f t="shared" ca="1" si="50"/>
        <v>0</v>
      </c>
      <c r="AN38" s="23">
        <f t="shared" ca="1" si="54"/>
        <v>126720</v>
      </c>
      <c r="AO38" s="23">
        <f t="shared" ca="1" si="55"/>
        <v>0</v>
      </c>
      <c r="AR38" s="236">
        <f t="shared" ca="1" si="16"/>
        <v>403920</v>
      </c>
      <c r="AS38" s="23">
        <f t="shared" ca="1" si="24"/>
        <v>0</v>
      </c>
      <c r="AT38" s="23">
        <f t="shared" ca="1" si="25"/>
        <v>0</v>
      </c>
      <c r="AU38" s="23">
        <f t="shared" ca="1" si="28"/>
        <v>0</v>
      </c>
      <c r="AV38" s="23">
        <f t="shared" ca="1" si="29"/>
        <v>0</v>
      </c>
      <c r="AW38" s="23">
        <f t="shared" ca="1" si="36"/>
        <v>0</v>
      </c>
      <c r="AX38" s="23">
        <f t="shared" ca="1" si="37"/>
        <v>0</v>
      </c>
      <c r="AY38" s="23">
        <f t="shared" ca="1" si="40"/>
        <v>0</v>
      </c>
      <c r="AZ38" s="23">
        <f t="shared" ca="1" si="41"/>
        <v>0</v>
      </c>
      <c r="BA38" s="23">
        <f t="shared" ca="1" si="48"/>
        <v>0</v>
      </c>
      <c r="BB38" s="23">
        <f t="shared" ca="1" si="49"/>
        <v>0</v>
      </c>
      <c r="BC38" s="23">
        <f t="shared" ca="1" si="56"/>
        <v>0</v>
      </c>
      <c r="BD38" s="23">
        <f t="shared" ca="1" si="57"/>
        <v>0</v>
      </c>
      <c r="BO38" s="236">
        <f t="shared" ca="1" si="17"/>
        <v>0</v>
      </c>
      <c r="BP38" s="23">
        <f t="shared" ca="1" si="20"/>
        <v>65400</v>
      </c>
      <c r="BQ38" s="23">
        <f t="shared" ca="1" si="21"/>
        <v>32700</v>
      </c>
      <c r="BR38" s="23">
        <f t="shared" ca="1" si="22"/>
        <v>62400</v>
      </c>
      <c r="BS38" s="23">
        <f t="shared" ca="1" si="23"/>
        <v>31200</v>
      </c>
      <c r="BT38" s="23">
        <f t="shared" ca="1" si="26"/>
        <v>67200</v>
      </c>
      <c r="BU38" s="23">
        <f t="shared" ca="1" si="27"/>
        <v>33600</v>
      </c>
      <c r="BV38" s="23">
        <f t="shared" ca="1" si="30"/>
        <v>8400</v>
      </c>
      <c r="BW38" s="23">
        <f t="shared" ca="1" si="31"/>
        <v>4200</v>
      </c>
      <c r="BX38" s="23">
        <f t="shared" ca="1" si="32"/>
        <v>66000</v>
      </c>
      <c r="BY38" s="23">
        <f t="shared" ca="1" si="33"/>
        <v>33000</v>
      </c>
      <c r="BZ38" s="23">
        <f t="shared" ca="1" si="38"/>
        <v>66000</v>
      </c>
      <c r="CA38" s="23">
        <f t="shared" ca="1" si="39"/>
        <v>33000</v>
      </c>
      <c r="CB38" s="23">
        <f t="shared" ca="1" si="44"/>
        <v>240000</v>
      </c>
      <c r="CC38" s="23">
        <f t="shared" ca="1" si="45"/>
        <v>120000</v>
      </c>
      <c r="CJ38" s="236">
        <f t="shared" ca="1" si="18"/>
        <v>863100</v>
      </c>
      <c r="CQ38" s="23">
        <f t="shared" ca="1" si="34"/>
        <v>30000</v>
      </c>
      <c r="CR38" s="23">
        <f t="shared" ca="1" si="35"/>
        <v>15000</v>
      </c>
    </row>
    <row r="39" spans="1:100" x14ac:dyDescent="0.2">
      <c r="A39" s="180">
        <f ca="1">VLOOKUP($D39,Curves!$A$2:$I$1700,9)</f>
        <v>5.8960919409572002E-2</v>
      </c>
      <c r="B39" s="86">
        <f t="shared" ca="1" si="0"/>
        <v>0.86356744271217911</v>
      </c>
      <c r="C39" s="86">
        <f t="shared" ca="1" si="1"/>
        <v>31</v>
      </c>
      <c r="D39" s="143">
        <f t="shared" ca="1" si="19"/>
        <v>37803</v>
      </c>
      <c r="E39" s="181">
        <f ca="1">VLOOKUP($D39,Curves!$A$2:$H$1700,2)*$B39</f>
        <v>3.2211065613164283</v>
      </c>
      <c r="F39" s="180">
        <f ca="1">VLOOKUP($D39,Curves!$A$2:$H$1700,3)*$B39</f>
        <v>0.71676097745110867</v>
      </c>
      <c r="G39" s="180">
        <f ca="1">VLOOKUP($D39,Curves!$A$2:$H$1700,7)*$B39</f>
        <v>-0.16407781411531402</v>
      </c>
      <c r="H39" s="180">
        <f ca="1">VLOOKUP($D39,Curves!$A$2:$H$1700,5)*$B39</f>
        <v>0</v>
      </c>
      <c r="I39" s="180">
        <f ca="1">VLOOKUP($D39,Curves!$A$2:$H$1700,4)*$B39</f>
        <v>-0.29793076773570176</v>
      </c>
      <c r="J39" s="182">
        <f ca="1">VLOOKUP($D39,Curves!$A$2:$H$1700,8)*$B39</f>
        <v>0.85061393107149641</v>
      </c>
      <c r="K39" s="180">
        <f t="shared" ca="1" si="2"/>
        <v>23.92381845185545</v>
      </c>
      <c r="L39" s="144">
        <f ca="1">VLOOKUP($D39,Curves!$N$2:$T$2600,2)*$B39</f>
        <v>24.473501326463158</v>
      </c>
      <c r="M39" s="145">
        <f ca="1">VLOOKUP($D39,Curves!$N$2:$T$2600,3)*$B39</f>
        <v>20.207478159464991</v>
      </c>
      <c r="N39" s="189">
        <f t="shared" ca="1" si="3"/>
        <v>1</v>
      </c>
      <c r="O39" s="190">
        <f t="shared" ca="1" si="4"/>
        <v>0</v>
      </c>
      <c r="P39" s="181">
        <f t="shared" ca="1" si="5"/>
        <v>32.537903692909438</v>
      </c>
      <c r="Q39" s="144">
        <f ca="1">VLOOKUP($D39,Curves!$N$2:$T$2600,4)*$B39</f>
        <v>26.053829746626445</v>
      </c>
      <c r="R39" s="145">
        <f ca="1">VLOOKUP($D39,Curves!$N$2:$T$2600,5)*$B39</f>
        <v>24.620307791724226</v>
      </c>
      <c r="S39" s="189">
        <f t="shared" ca="1" si="6"/>
        <v>0</v>
      </c>
      <c r="T39" s="190">
        <f t="shared" ca="1" si="7"/>
        <v>0</v>
      </c>
      <c r="U39" s="157">
        <f t="shared" ca="1" si="8"/>
        <v>24.927715604008355</v>
      </c>
      <c r="V39" s="157">
        <f t="shared" ca="1" si="9"/>
        <v>26.158299209873213</v>
      </c>
      <c r="W39" s="157">
        <f t="shared" ca="1" si="10"/>
        <v>23.92381845185545</v>
      </c>
      <c r="X39" s="144">
        <f ca="1">VLOOKUP($D39,Curves!$N$2:$T$2600,6)*$B39</f>
        <v>24.455492289921217</v>
      </c>
      <c r="Y39" s="145">
        <f ca="1">VLOOKUP($D39,Curves!$N$2:$T$2600,7)*$B39</f>
        <v>21.103380495133813</v>
      </c>
      <c r="Z39" s="208">
        <f t="shared" ca="1" si="11"/>
        <v>0</v>
      </c>
      <c r="AA39" s="189">
        <f t="shared" ca="1" si="12"/>
        <v>0</v>
      </c>
      <c r="AB39" s="189">
        <f t="shared" ca="1" si="13"/>
        <v>0</v>
      </c>
      <c r="AC39" s="189">
        <f t="shared" ca="1" si="13"/>
        <v>0</v>
      </c>
      <c r="AD39" s="189">
        <f t="shared" ca="1" si="14"/>
        <v>1</v>
      </c>
      <c r="AE39" s="190">
        <f t="shared" ca="1" si="15"/>
        <v>0</v>
      </c>
      <c r="AF39" s="23">
        <f t="shared" ca="1" si="46"/>
        <v>105600</v>
      </c>
      <c r="AG39" s="23">
        <f t="shared" ca="1" si="47"/>
        <v>0</v>
      </c>
      <c r="AH39" s="23">
        <f t="shared" ca="1" si="43"/>
        <v>61200</v>
      </c>
      <c r="AI39" s="23">
        <f t="shared" ca="1" si="42"/>
        <v>0</v>
      </c>
      <c r="AJ39" s="23">
        <f t="shared" ca="1" si="51"/>
        <v>50400</v>
      </c>
      <c r="AK39" s="23">
        <f t="shared" ca="1" si="52"/>
        <v>0</v>
      </c>
      <c r="AL39" s="23">
        <f t="shared" ca="1" si="53"/>
        <v>60000</v>
      </c>
      <c r="AM39" s="23">
        <f t="shared" ca="1" si="50"/>
        <v>0</v>
      </c>
      <c r="AN39" s="23">
        <f t="shared" ca="1" si="54"/>
        <v>126720</v>
      </c>
      <c r="AO39" s="23">
        <f t="shared" ca="1" si="55"/>
        <v>0</v>
      </c>
      <c r="AR39" s="236">
        <f t="shared" ca="1" si="16"/>
        <v>403920</v>
      </c>
      <c r="AS39" s="23">
        <f t="shared" ca="1" si="24"/>
        <v>0</v>
      </c>
      <c r="AT39" s="23">
        <f t="shared" ca="1" si="25"/>
        <v>0</v>
      </c>
      <c r="AU39" s="23">
        <f t="shared" ca="1" si="28"/>
        <v>0</v>
      </c>
      <c r="AV39" s="23">
        <f t="shared" ca="1" si="29"/>
        <v>0</v>
      </c>
      <c r="AW39" s="23">
        <f t="shared" ca="1" si="36"/>
        <v>0</v>
      </c>
      <c r="AX39" s="23">
        <f t="shared" ca="1" si="37"/>
        <v>0</v>
      </c>
      <c r="AY39" s="23">
        <f t="shared" ca="1" si="40"/>
        <v>0</v>
      </c>
      <c r="AZ39" s="23">
        <f t="shared" ca="1" si="41"/>
        <v>0</v>
      </c>
      <c r="BA39" s="23">
        <f t="shared" ca="1" si="48"/>
        <v>0</v>
      </c>
      <c r="BB39" s="23">
        <f t="shared" ca="1" si="49"/>
        <v>0</v>
      </c>
      <c r="BC39" s="23">
        <f t="shared" ca="1" si="56"/>
        <v>0</v>
      </c>
      <c r="BD39" s="23">
        <f t="shared" ca="1" si="57"/>
        <v>0</v>
      </c>
      <c r="BO39" s="236">
        <f t="shared" ca="1" si="17"/>
        <v>0</v>
      </c>
      <c r="BP39" s="23">
        <f t="shared" ca="1" si="20"/>
        <v>0</v>
      </c>
      <c r="BQ39" s="23">
        <f t="shared" ca="1" si="21"/>
        <v>0</v>
      </c>
      <c r="BR39" s="23">
        <f t="shared" ca="1" si="22"/>
        <v>0</v>
      </c>
      <c r="BS39" s="23">
        <f t="shared" ca="1" si="23"/>
        <v>0</v>
      </c>
      <c r="BT39" s="23">
        <f t="shared" ca="1" si="26"/>
        <v>0</v>
      </c>
      <c r="BU39" s="23">
        <f t="shared" ca="1" si="27"/>
        <v>0</v>
      </c>
      <c r="BV39" s="23">
        <f t="shared" ca="1" si="30"/>
        <v>0</v>
      </c>
      <c r="BW39" s="23">
        <f t="shared" ca="1" si="31"/>
        <v>0</v>
      </c>
      <c r="BX39" s="23">
        <f t="shared" ca="1" si="32"/>
        <v>0</v>
      </c>
      <c r="BY39" s="23">
        <f t="shared" ca="1" si="33"/>
        <v>0</v>
      </c>
      <c r="BZ39" s="23">
        <f t="shared" ca="1" si="38"/>
        <v>0</v>
      </c>
      <c r="CA39" s="23">
        <f t="shared" ca="1" si="39"/>
        <v>0</v>
      </c>
      <c r="CB39" s="23">
        <f t="shared" ca="1" si="44"/>
        <v>0</v>
      </c>
      <c r="CC39" s="23">
        <f t="shared" ca="1" si="45"/>
        <v>0</v>
      </c>
      <c r="CD39" s="23">
        <f t="shared" ref="CD39:CD102" ca="1" si="58">$CD$7*$J$2*$J$5*$AB39</f>
        <v>0</v>
      </c>
      <c r="CE39" s="23">
        <f t="shared" ref="CE39:CE102" ca="1" si="59">$CD$7*$J$3*$J$5*$AC39</f>
        <v>0</v>
      </c>
      <c r="CF39" s="23">
        <f t="shared" ref="CF39:CF102" ca="1" si="60">$CF$7*$J$2*$J$5*$AB39</f>
        <v>0</v>
      </c>
      <c r="CG39" s="23">
        <f t="shared" ref="CG39:CG102" ca="1" si="61">$CF$7*$J$3*$J$5*$AC39</f>
        <v>0</v>
      </c>
      <c r="CJ39" s="236">
        <f t="shared" ca="1" si="18"/>
        <v>0</v>
      </c>
      <c r="CQ39" s="23">
        <f t="shared" ca="1" si="34"/>
        <v>0</v>
      </c>
      <c r="CR39" s="23">
        <f t="shared" ca="1" si="35"/>
        <v>0</v>
      </c>
      <c r="CS39" s="23">
        <f t="shared" ref="CS39:CS102" ca="1" si="62">$CS$7*$J$2*$J$5*$AB39</f>
        <v>0</v>
      </c>
      <c r="CT39" s="23">
        <f t="shared" ref="CT39:CT102" ca="1" si="63">$CS$7*$J$3*$J$5*$AC39</f>
        <v>0</v>
      </c>
      <c r="CU39" s="23">
        <f t="shared" ref="CU39:CU102" ca="1" si="64">$CU$7*$J$2*$J$5*$AB39</f>
        <v>0</v>
      </c>
      <c r="CV39" s="23">
        <f t="shared" ref="CV39:CV102" ca="1" si="65">$CU$7*$J$3*$J$5*$AC39</f>
        <v>0</v>
      </c>
    </row>
    <row r="40" spans="1:100" x14ac:dyDescent="0.2">
      <c r="A40" s="180">
        <f ca="1">VLOOKUP($D40,Curves!$A$2:$I$1700,9)</f>
        <v>5.896820458931E-2</v>
      </c>
      <c r="B40" s="86">
        <f t="shared" ca="1" si="0"/>
        <v>0.8593030615486944</v>
      </c>
      <c r="C40" s="86">
        <f t="shared" ca="1" si="1"/>
        <v>31</v>
      </c>
      <c r="D40" s="143">
        <f t="shared" ca="1" si="19"/>
        <v>37834</v>
      </c>
      <c r="E40" s="181">
        <f ca="1">VLOOKUP($D40,Curves!$A$2:$H$1700,2)*$B40</f>
        <v>3.2009039042688867</v>
      </c>
      <c r="F40" s="180">
        <f ca="1">VLOOKUP($D40,Curves!$A$2:$H$1700,3)*$B40</f>
        <v>0.71322154108541636</v>
      </c>
      <c r="G40" s="180">
        <f ca="1">VLOOKUP($D40,Curves!$A$2:$H$1700,7)*$B40</f>
        <v>-0.16326758169425193</v>
      </c>
      <c r="H40" s="180">
        <f ca="1">VLOOKUP($D40,Curves!$A$2:$H$1700,5)*$B40</f>
        <v>0</v>
      </c>
      <c r="I40" s="180">
        <f ca="1">VLOOKUP($D40,Curves!$A$2:$H$1700,4)*$B40</f>
        <v>-0.29645955623429954</v>
      </c>
      <c r="J40" s="182">
        <f ca="1">VLOOKUP($D40,Curves!$A$2:$H$1700,8)*$B40</f>
        <v>0.84641351562546396</v>
      </c>
      <c r="K40" s="180">
        <f t="shared" ca="1" si="2"/>
        <v>23.783332610259404</v>
      </c>
      <c r="L40" s="144">
        <f ca="1">VLOOKUP($D40,Curves!$N$2:$T$2600,2)*$B40</f>
        <v>24.670590897063018</v>
      </c>
      <c r="M40" s="145">
        <f ca="1">VLOOKUP($D40,Curves!$N$2:$T$2600,3)*$B40</f>
        <v>16.026002097883151</v>
      </c>
      <c r="N40" s="189">
        <f t="shared" ca="1" si="3"/>
        <v>1</v>
      </c>
      <c r="O40" s="190">
        <f t="shared" ca="1" si="4"/>
        <v>0</v>
      </c>
      <c r="P40" s="181">
        <f t="shared" ca="1" si="5"/>
        <v>32.35488064920763</v>
      </c>
      <c r="Q40" s="144">
        <f ca="1">VLOOKUP($D40,Curves!$N$2:$T$2600,4)*$B40</f>
        <v>26.758697336626344</v>
      </c>
      <c r="R40" s="145">
        <f ca="1">VLOOKUP($D40,Curves!$N$2:$T$2600,5)*$B40</f>
        <v>21.431018355024438</v>
      </c>
      <c r="S40" s="189">
        <f t="shared" ca="1" si="6"/>
        <v>0</v>
      </c>
      <c r="T40" s="190">
        <f t="shared" ca="1" si="7"/>
        <v>0</v>
      </c>
      <c r="U40" s="157">
        <f t="shared" ca="1" si="8"/>
        <v>24.782272419309759</v>
      </c>
      <c r="V40" s="157">
        <f t="shared" ca="1" si="9"/>
        <v>26.006779282016652</v>
      </c>
      <c r="W40" s="157">
        <f t="shared" ca="1" si="10"/>
        <v>23.783332610259404</v>
      </c>
      <c r="X40" s="144">
        <f ca="1">VLOOKUP($D40,Curves!$N$2:$T$2600,6)*$B40</f>
        <v>20.111133977150622</v>
      </c>
      <c r="Y40" s="145">
        <f ca="1">VLOOKUP($D40,Curves!$N$2:$T$2600,7)*$B40</f>
        <v>17.798497979871328</v>
      </c>
      <c r="Z40" s="208">
        <f t="shared" ca="1" si="11"/>
        <v>0</v>
      </c>
      <c r="AA40" s="189">
        <f t="shared" ca="1" si="12"/>
        <v>0</v>
      </c>
      <c r="AB40" s="189">
        <f t="shared" ca="1" si="13"/>
        <v>0</v>
      </c>
      <c r="AC40" s="189">
        <f t="shared" ca="1" si="13"/>
        <v>0</v>
      </c>
      <c r="AD40" s="189">
        <f t="shared" ca="1" si="14"/>
        <v>0</v>
      </c>
      <c r="AE40" s="190">
        <f t="shared" ca="1" si="15"/>
        <v>0</v>
      </c>
      <c r="AF40" s="23">
        <f t="shared" ca="1" si="46"/>
        <v>105600</v>
      </c>
      <c r="AG40" s="23">
        <f t="shared" ca="1" si="47"/>
        <v>0</v>
      </c>
      <c r="AH40" s="23">
        <f t="shared" ca="1" si="43"/>
        <v>61200</v>
      </c>
      <c r="AI40" s="23">
        <f t="shared" ca="1" si="42"/>
        <v>0</v>
      </c>
      <c r="AJ40" s="23">
        <f t="shared" ca="1" si="51"/>
        <v>50400</v>
      </c>
      <c r="AK40" s="23">
        <f t="shared" ca="1" si="52"/>
        <v>0</v>
      </c>
      <c r="AL40" s="23">
        <f t="shared" ca="1" si="53"/>
        <v>60000</v>
      </c>
      <c r="AM40" s="23">
        <f t="shared" ca="1" si="50"/>
        <v>0</v>
      </c>
      <c r="AN40" s="23">
        <f t="shared" ca="1" si="54"/>
        <v>126720</v>
      </c>
      <c r="AO40" s="23">
        <f t="shared" ca="1" si="55"/>
        <v>0</v>
      </c>
      <c r="AR40" s="236">
        <f t="shared" ca="1" si="16"/>
        <v>403920</v>
      </c>
      <c r="AS40" s="23">
        <f t="shared" ca="1" si="24"/>
        <v>0</v>
      </c>
      <c r="AT40" s="23">
        <f t="shared" ca="1" si="25"/>
        <v>0</v>
      </c>
      <c r="AU40" s="23">
        <f t="shared" ca="1" si="28"/>
        <v>0</v>
      </c>
      <c r="AV40" s="23">
        <f t="shared" ca="1" si="29"/>
        <v>0</v>
      </c>
      <c r="AW40" s="23">
        <f t="shared" ca="1" si="36"/>
        <v>0</v>
      </c>
      <c r="AX40" s="23">
        <f t="shared" ca="1" si="37"/>
        <v>0</v>
      </c>
      <c r="AY40" s="23">
        <f t="shared" ca="1" si="40"/>
        <v>0</v>
      </c>
      <c r="AZ40" s="23">
        <f t="shared" ca="1" si="41"/>
        <v>0</v>
      </c>
      <c r="BA40" s="23">
        <f t="shared" ca="1" si="48"/>
        <v>0</v>
      </c>
      <c r="BB40" s="23">
        <f t="shared" ca="1" si="49"/>
        <v>0</v>
      </c>
      <c r="BC40" s="23">
        <f t="shared" ca="1" si="56"/>
        <v>0</v>
      </c>
      <c r="BD40" s="23">
        <f t="shared" ca="1" si="57"/>
        <v>0</v>
      </c>
      <c r="BO40" s="236">
        <f t="shared" ca="1" si="17"/>
        <v>0</v>
      </c>
      <c r="BP40" s="23">
        <f t="shared" ca="1" si="20"/>
        <v>0</v>
      </c>
      <c r="BQ40" s="23">
        <f t="shared" ca="1" si="21"/>
        <v>0</v>
      </c>
      <c r="BR40" s="23">
        <f t="shared" ca="1" si="22"/>
        <v>0</v>
      </c>
      <c r="BS40" s="23">
        <f t="shared" ca="1" si="23"/>
        <v>0</v>
      </c>
      <c r="BT40" s="23">
        <f t="shared" ca="1" si="26"/>
        <v>0</v>
      </c>
      <c r="BU40" s="23">
        <f t="shared" ca="1" si="27"/>
        <v>0</v>
      </c>
      <c r="BV40" s="23">
        <f t="shared" ca="1" si="30"/>
        <v>0</v>
      </c>
      <c r="BW40" s="23">
        <f t="shared" ca="1" si="31"/>
        <v>0</v>
      </c>
      <c r="BX40" s="23">
        <f t="shared" ca="1" si="32"/>
        <v>0</v>
      </c>
      <c r="BY40" s="23">
        <f t="shared" ca="1" si="33"/>
        <v>0</v>
      </c>
      <c r="BZ40" s="23">
        <f t="shared" ca="1" si="38"/>
        <v>0</v>
      </c>
      <c r="CA40" s="23">
        <f t="shared" ca="1" si="39"/>
        <v>0</v>
      </c>
      <c r="CB40" s="23">
        <f t="shared" ca="1" si="44"/>
        <v>0</v>
      </c>
      <c r="CC40" s="23">
        <f t="shared" ca="1" si="45"/>
        <v>0</v>
      </c>
      <c r="CD40" s="23">
        <f t="shared" ca="1" si="58"/>
        <v>0</v>
      </c>
      <c r="CE40" s="23">
        <f t="shared" ca="1" si="59"/>
        <v>0</v>
      </c>
      <c r="CF40" s="23">
        <f t="shared" ca="1" si="60"/>
        <v>0</v>
      </c>
      <c r="CG40" s="23">
        <f t="shared" ca="1" si="61"/>
        <v>0</v>
      </c>
      <c r="CJ40" s="236">
        <f t="shared" ca="1" si="18"/>
        <v>0</v>
      </c>
      <c r="CQ40" s="23">
        <f t="shared" ca="1" si="34"/>
        <v>0</v>
      </c>
      <c r="CR40" s="23">
        <f t="shared" ca="1" si="35"/>
        <v>0</v>
      </c>
      <c r="CS40" s="23">
        <f t="shared" ca="1" si="62"/>
        <v>0</v>
      </c>
      <c r="CT40" s="23">
        <f t="shared" ca="1" si="63"/>
        <v>0</v>
      </c>
      <c r="CU40" s="23">
        <f t="shared" ca="1" si="64"/>
        <v>0</v>
      </c>
      <c r="CV40" s="23">
        <f t="shared" ca="1" si="65"/>
        <v>0</v>
      </c>
    </row>
    <row r="41" spans="1:100" x14ac:dyDescent="0.2">
      <c r="A41" s="180">
        <f ca="1">VLOOKUP($D41,Curves!$A$2:$I$1700,9)</f>
        <v>5.8975489769064998E-2</v>
      </c>
      <c r="B41" s="86">
        <f t="shared" ca="1" si="0"/>
        <v>0.85505871126245836</v>
      </c>
      <c r="C41" s="86">
        <f t="shared" ca="1" si="1"/>
        <v>30</v>
      </c>
      <c r="D41" s="143">
        <f t="shared" ca="1" si="19"/>
        <v>37865</v>
      </c>
      <c r="E41" s="181">
        <f ca="1">VLOOKUP($D41,Curves!$A$2:$H$1700,2)*$B41</f>
        <v>3.1953544039878068</v>
      </c>
      <c r="F41" s="180">
        <f ca="1">VLOOKUP($D41,Curves!$A$2:$H$1700,3)*$B41</f>
        <v>0.70969873034784037</v>
      </c>
      <c r="G41" s="180">
        <f ca="1">VLOOKUP($D41,Curves!$A$2:$H$1700,7)*$B41</f>
        <v>-0.16246115513986709</v>
      </c>
      <c r="H41" s="180">
        <f ca="1">VLOOKUP($D41,Curves!$A$2:$H$1700,5)*$B41</f>
        <v>0</v>
      </c>
      <c r="I41" s="180">
        <f ca="1">VLOOKUP($D41,Curves!$A$2:$H$1700,4)*$B41</f>
        <v>-0.29499525538554811</v>
      </c>
      <c r="J41" s="182">
        <f ca="1">VLOOKUP($D41,Curves!$A$2:$H$1700,8)*$B41</f>
        <v>0.8422328305935215</v>
      </c>
      <c r="K41" s="180">
        <f t="shared" ca="1" si="2"/>
        <v>23.752693614516943</v>
      </c>
      <c r="L41" s="144">
        <f ca="1">VLOOKUP($D41,Curves!$N$2:$T$2600,2)*$B41</f>
        <v>24.976264955976408</v>
      </c>
      <c r="M41" s="145">
        <f ca="1">VLOOKUP($D41,Curves!$N$2:$T$2600,3)*$B41</f>
        <v>15.895541442369101</v>
      </c>
      <c r="N41" s="189">
        <f t="shared" ca="1" si="3"/>
        <v>1</v>
      </c>
      <c r="O41" s="190">
        <f t="shared" ca="1" si="4"/>
        <v>0</v>
      </c>
      <c r="P41" s="181">
        <f t="shared" ca="1" si="5"/>
        <v>32.281904259359962</v>
      </c>
      <c r="Q41" s="144">
        <f ca="1">VLOOKUP($D41,Curves!$N$2:$T$2600,4)*$B41</f>
        <v>27.90911633560664</v>
      </c>
      <c r="R41" s="145">
        <f ca="1">VLOOKUP($D41,Curves!$N$2:$T$2600,5)*$B41</f>
        <v>17.161028335037539</v>
      </c>
      <c r="S41" s="189">
        <f t="shared" ca="1" si="6"/>
        <v>0</v>
      </c>
      <c r="T41" s="190">
        <f t="shared" ca="1" si="7"/>
        <v>0</v>
      </c>
      <c r="U41" s="157">
        <f t="shared" ca="1" si="8"/>
        <v>24.746699366359547</v>
      </c>
      <c r="V41" s="157">
        <f t="shared" ca="1" si="9"/>
        <v>25.965158029908551</v>
      </c>
      <c r="W41" s="157">
        <f t="shared" ca="1" si="10"/>
        <v>23.752693614516943</v>
      </c>
      <c r="X41" s="144">
        <f ca="1">VLOOKUP($D41,Curves!$N$2:$T$2600,6)*$B41</f>
        <v>21.0806225668174</v>
      </c>
      <c r="Y41" s="145">
        <f ca="1">VLOOKUP($D41,Curves!$N$2:$T$2600,7)*$B41</f>
        <v>17.490500292755282</v>
      </c>
      <c r="Z41" s="208">
        <f t="shared" ca="1" si="11"/>
        <v>0</v>
      </c>
      <c r="AA41" s="189">
        <f t="shared" ca="1" si="12"/>
        <v>0</v>
      </c>
      <c r="AB41" s="189">
        <f t="shared" ca="1" si="13"/>
        <v>0</v>
      </c>
      <c r="AC41" s="189">
        <f t="shared" ca="1" si="13"/>
        <v>0</v>
      </c>
      <c r="AD41" s="189">
        <f t="shared" ca="1" si="14"/>
        <v>0</v>
      </c>
      <c r="AE41" s="190">
        <f t="shared" ca="1" si="15"/>
        <v>0</v>
      </c>
      <c r="AF41" s="23">
        <f t="shared" ca="1" si="46"/>
        <v>105600</v>
      </c>
      <c r="AG41" s="23">
        <f t="shared" ca="1" si="47"/>
        <v>0</v>
      </c>
      <c r="AH41" s="23">
        <f t="shared" ca="1" si="43"/>
        <v>61200</v>
      </c>
      <c r="AI41" s="23">
        <f t="shared" ca="1" si="42"/>
        <v>0</v>
      </c>
      <c r="AJ41" s="23">
        <f t="shared" ca="1" si="51"/>
        <v>50400</v>
      </c>
      <c r="AK41" s="23">
        <f t="shared" ca="1" si="52"/>
        <v>0</v>
      </c>
      <c r="AL41" s="23">
        <f t="shared" ca="1" si="53"/>
        <v>60000</v>
      </c>
      <c r="AM41" s="23">
        <f t="shared" ca="1" si="50"/>
        <v>0</v>
      </c>
      <c r="AN41" s="23">
        <f t="shared" ca="1" si="54"/>
        <v>126720</v>
      </c>
      <c r="AO41" s="23">
        <f t="shared" ca="1" si="55"/>
        <v>0</v>
      </c>
      <c r="AR41" s="236">
        <f t="shared" ca="1" si="16"/>
        <v>403920</v>
      </c>
      <c r="AS41" s="23">
        <f t="shared" ca="1" si="24"/>
        <v>0</v>
      </c>
      <c r="AT41" s="23">
        <f t="shared" ca="1" si="25"/>
        <v>0</v>
      </c>
      <c r="AU41" s="23">
        <f t="shared" ca="1" si="28"/>
        <v>0</v>
      </c>
      <c r="AV41" s="23">
        <f t="shared" ca="1" si="29"/>
        <v>0</v>
      </c>
      <c r="AW41" s="23">
        <f t="shared" ca="1" si="36"/>
        <v>0</v>
      </c>
      <c r="AX41" s="23">
        <f t="shared" ca="1" si="37"/>
        <v>0</v>
      </c>
      <c r="AY41" s="23">
        <f t="shared" ca="1" si="40"/>
        <v>0</v>
      </c>
      <c r="AZ41" s="23">
        <f t="shared" ca="1" si="41"/>
        <v>0</v>
      </c>
      <c r="BA41" s="23">
        <f t="shared" ca="1" si="48"/>
        <v>0</v>
      </c>
      <c r="BB41" s="23">
        <f t="shared" ca="1" si="49"/>
        <v>0</v>
      </c>
      <c r="BC41" s="23">
        <f t="shared" ca="1" si="56"/>
        <v>0</v>
      </c>
      <c r="BD41" s="23">
        <f t="shared" ca="1" si="57"/>
        <v>0</v>
      </c>
      <c r="BO41" s="236">
        <f t="shared" ca="1" si="17"/>
        <v>0</v>
      </c>
      <c r="BP41" s="23">
        <f t="shared" ca="1" si="20"/>
        <v>0</v>
      </c>
      <c r="BQ41" s="23">
        <f t="shared" ca="1" si="21"/>
        <v>0</v>
      </c>
      <c r="BR41" s="23">
        <f t="shared" ca="1" si="22"/>
        <v>0</v>
      </c>
      <c r="BS41" s="23">
        <f t="shared" ca="1" si="23"/>
        <v>0</v>
      </c>
      <c r="BT41" s="23">
        <f t="shared" ca="1" si="26"/>
        <v>0</v>
      </c>
      <c r="BU41" s="23">
        <f t="shared" ca="1" si="27"/>
        <v>0</v>
      </c>
      <c r="BV41" s="23">
        <f t="shared" ca="1" si="30"/>
        <v>0</v>
      </c>
      <c r="BW41" s="23">
        <f t="shared" ca="1" si="31"/>
        <v>0</v>
      </c>
      <c r="BX41" s="23">
        <f t="shared" ca="1" si="32"/>
        <v>0</v>
      </c>
      <c r="BY41" s="23">
        <f t="shared" ca="1" si="33"/>
        <v>0</v>
      </c>
      <c r="BZ41" s="23">
        <f t="shared" ca="1" si="38"/>
        <v>0</v>
      </c>
      <c r="CA41" s="23">
        <f t="shared" ca="1" si="39"/>
        <v>0</v>
      </c>
      <c r="CB41" s="23">
        <f t="shared" ca="1" si="44"/>
        <v>0</v>
      </c>
      <c r="CC41" s="23">
        <f t="shared" ca="1" si="45"/>
        <v>0</v>
      </c>
      <c r="CD41" s="23">
        <f t="shared" ca="1" si="58"/>
        <v>0</v>
      </c>
      <c r="CE41" s="23">
        <f t="shared" ca="1" si="59"/>
        <v>0</v>
      </c>
      <c r="CF41" s="23">
        <f t="shared" ca="1" si="60"/>
        <v>0</v>
      </c>
      <c r="CG41" s="23">
        <f t="shared" ca="1" si="61"/>
        <v>0</v>
      </c>
      <c r="CJ41" s="236">
        <f t="shared" ca="1" si="18"/>
        <v>0</v>
      </c>
      <c r="CQ41" s="23">
        <f t="shared" ca="1" si="34"/>
        <v>0</v>
      </c>
      <c r="CR41" s="23">
        <f t="shared" ca="1" si="35"/>
        <v>0</v>
      </c>
      <c r="CS41" s="23">
        <f t="shared" ca="1" si="62"/>
        <v>0</v>
      </c>
      <c r="CT41" s="23">
        <f t="shared" ca="1" si="63"/>
        <v>0</v>
      </c>
      <c r="CU41" s="23">
        <f t="shared" ca="1" si="64"/>
        <v>0</v>
      </c>
      <c r="CV41" s="23">
        <f t="shared" ca="1" si="65"/>
        <v>0</v>
      </c>
    </row>
    <row r="42" spans="1:100" x14ac:dyDescent="0.2">
      <c r="A42" s="180">
        <f ca="1">VLOOKUP($D42,Curves!$A$2:$I$1700,9)</f>
        <v>5.8985401954210002E-2</v>
      </c>
      <c r="B42" s="86">
        <f t="shared" ca="1" si="0"/>
        <v>0.8509636963257623</v>
      </c>
      <c r="C42" s="86">
        <f t="shared" ca="1" si="1"/>
        <v>31</v>
      </c>
      <c r="D42" s="143">
        <f t="shared" ca="1" si="19"/>
        <v>37895</v>
      </c>
      <c r="E42" s="181">
        <f ca="1">VLOOKUP($D42,Curves!$A$2:$H$1700,2)*$B42</f>
        <v>3.1885609701326314</v>
      </c>
      <c r="F42" s="180">
        <f ca="1">VLOOKUP($D42,Curves!$A$2:$H$1700,3)*$B42</f>
        <v>0.70629986795038269</v>
      </c>
      <c r="G42" s="180">
        <f ca="1">VLOOKUP($D42,Curves!$A$2:$H$1700,7)*$B42</f>
        <v>-0.16168310230189484</v>
      </c>
      <c r="H42" s="180">
        <f ca="1">VLOOKUP($D42,Curves!$A$2:$H$1700,5)*$B42</f>
        <v>0</v>
      </c>
      <c r="I42" s="180">
        <f ca="1">VLOOKUP($D42,Curves!$A$2:$H$1700,4)*$B42</f>
        <v>-0.29358247523238795</v>
      </c>
      <c r="J42" s="182">
        <f ca="1">VLOOKUP($D42,Curves!$A$2:$H$1700,8)*$B42</f>
        <v>0.83819924088087583</v>
      </c>
      <c r="K42" s="180">
        <f t="shared" ca="1" si="2"/>
        <v>23.712338711751826</v>
      </c>
      <c r="L42" s="144">
        <f ca="1">VLOOKUP($D42,Curves!$N$2:$T$2600,2)*$B42</f>
        <v>51.236524155774148</v>
      </c>
      <c r="M42" s="145">
        <f ca="1">VLOOKUP($D42,Curves!$N$2:$T$2600,3)*$B42</f>
        <v>15.964078943071302</v>
      </c>
      <c r="N42" s="189">
        <f t="shared" ca="1" si="3"/>
        <v>1</v>
      </c>
      <c r="O42" s="190">
        <f t="shared" ca="1" si="4"/>
        <v>0</v>
      </c>
      <c r="P42" s="181">
        <f t="shared" ca="1" si="5"/>
        <v>32.200701582601305</v>
      </c>
      <c r="Q42" s="144">
        <f ca="1">VLOOKUP($D42,Curves!$N$2:$T$2600,4)*$B42</f>
        <v>34.583164618678978</v>
      </c>
      <c r="R42" s="145">
        <f ca="1">VLOOKUP($D42,Curves!$N$2:$T$2600,5)*$B42</f>
        <v>19.810434850463746</v>
      </c>
      <c r="S42" s="189">
        <f t="shared" ca="1" si="6"/>
        <v>1</v>
      </c>
      <c r="T42" s="190">
        <f t="shared" ca="1" si="7"/>
        <v>0</v>
      </c>
      <c r="U42" s="157">
        <f t="shared" ca="1" si="8"/>
        <v>24.701584008730524</v>
      </c>
      <c r="V42" s="157">
        <f t="shared" ca="1" si="9"/>
        <v>25.914207275994734</v>
      </c>
      <c r="W42" s="157">
        <f t="shared" ca="1" si="10"/>
        <v>23.712338711751826</v>
      </c>
      <c r="X42" s="144">
        <f ca="1">VLOOKUP($D42,Curves!$N$2:$T$2600,6)*$B42</f>
        <v>53.741766352688323</v>
      </c>
      <c r="Y42" s="145">
        <f ca="1">VLOOKUP($D42,Curves!$N$2:$T$2600,7)*$B42</f>
        <v>11.098166411398861</v>
      </c>
      <c r="Z42" s="208">
        <f t="shared" ca="1" si="11"/>
        <v>1</v>
      </c>
      <c r="AA42" s="189">
        <f t="shared" ca="1" si="12"/>
        <v>0</v>
      </c>
      <c r="AB42" s="189">
        <f t="shared" ca="1" si="13"/>
        <v>1</v>
      </c>
      <c r="AC42" s="189">
        <f t="shared" ca="1" si="13"/>
        <v>1</v>
      </c>
      <c r="AD42" s="189">
        <f t="shared" ca="1" si="14"/>
        <v>1</v>
      </c>
      <c r="AE42" s="190">
        <f t="shared" ca="1" si="15"/>
        <v>0</v>
      </c>
      <c r="AF42" s="23">
        <f t="shared" ca="1" si="46"/>
        <v>105600</v>
      </c>
      <c r="AG42" s="23">
        <f t="shared" ca="1" si="47"/>
        <v>0</v>
      </c>
      <c r="AH42" s="23">
        <f t="shared" ca="1" si="43"/>
        <v>61200</v>
      </c>
      <c r="AI42" s="23">
        <f t="shared" ca="1" si="42"/>
        <v>0</v>
      </c>
      <c r="AJ42" s="23">
        <f t="shared" ca="1" si="51"/>
        <v>50400</v>
      </c>
      <c r="AK42" s="23">
        <f t="shared" ca="1" si="52"/>
        <v>0</v>
      </c>
      <c r="AL42" s="23">
        <f t="shared" ca="1" si="53"/>
        <v>60000</v>
      </c>
      <c r="AM42" s="23">
        <f t="shared" ca="1" si="50"/>
        <v>0</v>
      </c>
      <c r="AN42" s="23">
        <f t="shared" ca="1" si="54"/>
        <v>126720</v>
      </c>
      <c r="AO42" s="23">
        <f t="shared" ca="1" si="55"/>
        <v>0</v>
      </c>
      <c r="AR42" s="236">
        <f t="shared" ca="1" si="16"/>
        <v>403920</v>
      </c>
      <c r="AS42" s="23">
        <f t="shared" ca="1" si="24"/>
        <v>60000</v>
      </c>
      <c r="AT42" s="23">
        <f t="shared" ca="1" si="25"/>
        <v>0</v>
      </c>
      <c r="AU42" s="23">
        <f t="shared" ca="1" si="28"/>
        <v>60000</v>
      </c>
      <c r="AV42" s="23">
        <f t="shared" ca="1" si="29"/>
        <v>0</v>
      </c>
      <c r="AW42" s="23">
        <f t="shared" ca="1" si="36"/>
        <v>105600</v>
      </c>
      <c r="AX42" s="23">
        <f t="shared" ca="1" si="37"/>
        <v>0</v>
      </c>
      <c r="AY42" s="23">
        <f t="shared" ca="1" si="40"/>
        <v>130800</v>
      </c>
      <c r="AZ42" s="23">
        <f t="shared" ca="1" si="41"/>
        <v>0</v>
      </c>
      <c r="BA42" s="23">
        <f t="shared" ca="1" si="48"/>
        <v>60000</v>
      </c>
      <c r="BB42" s="23">
        <f t="shared" ca="1" si="49"/>
        <v>0</v>
      </c>
      <c r="BC42" s="23">
        <f t="shared" ca="1" si="56"/>
        <v>63600</v>
      </c>
      <c r="BD42" s="23">
        <f t="shared" ca="1" si="57"/>
        <v>0</v>
      </c>
      <c r="BE42" s="23">
        <f t="shared" ref="BE42:BE105" ca="1" si="66">$BE$7*$J$2*$J$5*$S42</f>
        <v>63600</v>
      </c>
      <c r="BF42" s="23">
        <f t="shared" ref="BF42:BF105" ca="1" si="67">$BE$7*$J$3*$J$5*$T42</f>
        <v>0</v>
      </c>
      <c r="BG42" s="23"/>
      <c r="BH42" s="23"/>
      <c r="BI42" s="23"/>
      <c r="BJ42" s="23"/>
      <c r="BK42" s="23"/>
      <c r="BL42" s="23"/>
      <c r="BM42" s="23"/>
      <c r="BN42" s="23"/>
      <c r="BO42" s="236">
        <f t="shared" ca="1" si="17"/>
        <v>543600</v>
      </c>
      <c r="BP42" s="23">
        <f t="shared" ca="1" si="20"/>
        <v>65400</v>
      </c>
      <c r="BQ42" s="23">
        <f t="shared" ca="1" si="21"/>
        <v>32700</v>
      </c>
      <c r="BR42" s="23">
        <f t="shared" ca="1" si="22"/>
        <v>62400</v>
      </c>
      <c r="BS42" s="23">
        <f t="shared" ca="1" si="23"/>
        <v>31200</v>
      </c>
      <c r="BT42" s="23">
        <f t="shared" ca="1" si="26"/>
        <v>67200</v>
      </c>
      <c r="BU42" s="23">
        <f t="shared" ca="1" si="27"/>
        <v>33600</v>
      </c>
      <c r="BV42" s="23">
        <f t="shared" ca="1" si="30"/>
        <v>8400</v>
      </c>
      <c r="BW42" s="23">
        <f t="shared" ca="1" si="31"/>
        <v>4200</v>
      </c>
      <c r="BX42" s="23">
        <f t="shared" ca="1" si="32"/>
        <v>66000</v>
      </c>
      <c r="BY42" s="23">
        <f t="shared" ca="1" si="33"/>
        <v>33000</v>
      </c>
      <c r="BZ42" s="23">
        <f t="shared" ca="1" si="38"/>
        <v>66000</v>
      </c>
      <c r="CA42" s="23">
        <f t="shared" ca="1" si="39"/>
        <v>33000</v>
      </c>
      <c r="CB42" s="23">
        <f t="shared" ca="1" si="44"/>
        <v>240000</v>
      </c>
      <c r="CC42" s="23">
        <f t="shared" ca="1" si="45"/>
        <v>120000</v>
      </c>
      <c r="CD42" s="23">
        <f t="shared" ca="1" si="58"/>
        <v>120000</v>
      </c>
      <c r="CE42" s="23">
        <f t="shared" ca="1" si="59"/>
        <v>60000</v>
      </c>
      <c r="CF42" s="23">
        <f t="shared" ca="1" si="60"/>
        <v>63600</v>
      </c>
      <c r="CG42" s="23">
        <f t="shared" ca="1" si="61"/>
        <v>31800</v>
      </c>
      <c r="CJ42" s="236">
        <f t="shared" ca="1" si="18"/>
        <v>1138500</v>
      </c>
      <c r="CQ42" s="23">
        <f t="shared" ca="1" si="34"/>
        <v>30000</v>
      </c>
      <c r="CR42" s="23">
        <f t="shared" ca="1" si="35"/>
        <v>15000</v>
      </c>
      <c r="CS42" s="23">
        <f t="shared" ca="1" si="62"/>
        <v>60000</v>
      </c>
      <c r="CT42" s="23">
        <f t="shared" ca="1" si="63"/>
        <v>30000</v>
      </c>
      <c r="CU42" s="23">
        <f t="shared" ca="1" si="64"/>
        <v>120000</v>
      </c>
      <c r="CV42" s="23">
        <f t="shared" ca="1" si="65"/>
        <v>60000</v>
      </c>
    </row>
    <row r="43" spans="1:100" x14ac:dyDescent="0.2">
      <c r="A43" s="180">
        <f ca="1">VLOOKUP($D43,Curves!$A$2:$I$1700,9)</f>
        <v>5.8999237241790001E-2</v>
      </c>
      <c r="B43" s="86">
        <f t="shared" ca="1" si="0"/>
        <v>0.84674292187831735</v>
      </c>
      <c r="C43" s="86">
        <f t="shared" ca="1" si="1"/>
        <v>30</v>
      </c>
      <c r="D43" s="143">
        <f t="shared" ca="1" si="19"/>
        <v>37926</v>
      </c>
      <c r="E43" s="181">
        <f ca="1">VLOOKUP($D43,Curves!$A$2:$H$1700,2)*$B43</f>
        <v>3.2870560227316279</v>
      </c>
      <c r="F43" s="180">
        <f ca="1">VLOOKUP($D43,Curves!$A$2:$H$1700,3)*$B43</f>
        <v>0.37256688562645962</v>
      </c>
      <c r="G43" s="180">
        <f ca="1">VLOOKUP($D43,Curves!$A$2:$H$1700,7)*$B43</f>
        <v>-0.16088115515688028</v>
      </c>
      <c r="H43" s="180">
        <f ca="1">VLOOKUP($D43,Curves!$A$2:$H$1700,5)*$B43</f>
        <v>8.4674292187831741E-3</v>
      </c>
      <c r="I43" s="180">
        <f ca="1">VLOOKUP($D43,Curves!$A$2:$H$1700,4)*$B43</f>
        <v>-0.24555544734471202</v>
      </c>
      <c r="J43" s="182">
        <f ca="1">VLOOKUP($D43,Curves!$A$2:$H$1700,8)*$B43</f>
        <v>0.50381203851759881</v>
      </c>
      <c r="K43" s="180">
        <f t="shared" ca="1" si="2"/>
        <v>24.811254315401868</v>
      </c>
      <c r="L43" s="144">
        <f ca="1">VLOOKUP($D43,Curves!$N$2:$T$2600,2)*$B43</f>
        <v>62.785987657277239</v>
      </c>
      <c r="M43" s="145">
        <f ca="1">VLOOKUP($D43,Curves!$N$2:$T$2600,3)*$B43</f>
        <v>16.342138392251524</v>
      </c>
      <c r="N43" s="189">
        <f t="shared" ca="1" si="3"/>
        <v>1</v>
      </c>
      <c r="O43" s="190">
        <f t="shared" ca="1" si="4"/>
        <v>0</v>
      </c>
      <c r="P43" s="181">
        <f t="shared" ca="1" si="5"/>
        <v>30.4315104593692</v>
      </c>
      <c r="Q43" s="144">
        <f ca="1">VLOOKUP($D43,Curves!$N$2:$T$2600,4)*$B43</f>
        <v>67.324529718545023</v>
      </c>
      <c r="R43" s="145">
        <f ca="1">VLOOKUP($D43,Curves!$N$2:$T$2600,5)*$B43</f>
        <v>20.753669015237559</v>
      </c>
      <c r="S43" s="189">
        <f t="shared" ca="1" si="6"/>
        <v>1</v>
      </c>
      <c r="T43" s="190">
        <f t="shared" ca="1" si="7"/>
        <v>0</v>
      </c>
      <c r="U43" s="157">
        <f t="shared" ca="1" si="8"/>
        <v>25.446311506810609</v>
      </c>
      <c r="V43" s="157">
        <f t="shared" ca="1" si="9"/>
        <v>26.716425889628084</v>
      </c>
      <c r="W43" s="157">
        <f t="shared" ca="1" si="10"/>
        <v>24.811254315401868</v>
      </c>
      <c r="X43" s="144">
        <f ca="1">VLOOKUP($D43,Curves!$N$2:$T$2600,6)*$B43</f>
        <v>65.430739932665134</v>
      </c>
      <c r="Y43" s="145">
        <f ca="1">VLOOKUP($D43,Curves!$N$2:$T$2600,7)*$B43</f>
        <v>9.2042265250997524</v>
      </c>
      <c r="Z43" s="208">
        <f t="shared" ca="1" si="11"/>
        <v>1</v>
      </c>
      <c r="AA43" s="189">
        <f t="shared" ca="1" si="12"/>
        <v>0</v>
      </c>
      <c r="AB43" s="189">
        <f t="shared" ca="1" si="13"/>
        <v>1</v>
      </c>
      <c r="AC43" s="189">
        <f t="shared" ca="1" si="13"/>
        <v>1</v>
      </c>
      <c r="AD43" s="189">
        <f t="shared" ca="1" si="14"/>
        <v>1</v>
      </c>
      <c r="AE43" s="190">
        <f t="shared" ca="1" si="15"/>
        <v>0</v>
      </c>
      <c r="AF43" s="23">
        <f t="shared" ca="1" si="46"/>
        <v>105600</v>
      </c>
      <c r="AG43" s="23">
        <f t="shared" ca="1" si="47"/>
        <v>0</v>
      </c>
      <c r="AH43" s="23">
        <f t="shared" ca="1" si="43"/>
        <v>61200</v>
      </c>
      <c r="AI43" s="23">
        <f t="shared" ca="1" si="42"/>
        <v>0</v>
      </c>
      <c r="AJ43" s="23">
        <f t="shared" ca="1" si="51"/>
        <v>50400</v>
      </c>
      <c r="AK43" s="23">
        <f t="shared" ca="1" si="52"/>
        <v>0</v>
      </c>
      <c r="AL43" s="23">
        <f t="shared" ca="1" si="53"/>
        <v>60000</v>
      </c>
      <c r="AM43" s="23">
        <f t="shared" ca="1" si="50"/>
        <v>0</v>
      </c>
      <c r="AN43" s="23">
        <f t="shared" ca="1" si="54"/>
        <v>126720</v>
      </c>
      <c r="AO43" s="23">
        <f t="shared" ca="1" si="55"/>
        <v>0</v>
      </c>
      <c r="AR43" s="236">
        <f t="shared" ca="1" si="16"/>
        <v>403920</v>
      </c>
      <c r="AS43" s="23">
        <f t="shared" ca="1" si="24"/>
        <v>60000</v>
      </c>
      <c r="AT43" s="23">
        <f t="shared" ca="1" si="25"/>
        <v>0</v>
      </c>
      <c r="AU43" s="23">
        <f t="shared" ca="1" si="28"/>
        <v>60000</v>
      </c>
      <c r="AV43" s="23">
        <f t="shared" ca="1" si="29"/>
        <v>0</v>
      </c>
      <c r="AW43" s="23">
        <f t="shared" ca="1" si="36"/>
        <v>105600</v>
      </c>
      <c r="AX43" s="23">
        <f t="shared" ca="1" si="37"/>
        <v>0</v>
      </c>
      <c r="AY43" s="23">
        <f t="shared" ca="1" si="40"/>
        <v>130800</v>
      </c>
      <c r="AZ43" s="23">
        <f t="shared" ca="1" si="41"/>
        <v>0</v>
      </c>
      <c r="BA43" s="23">
        <f t="shared" ca="1" si="48"/>
        <v>60000</v>
      </c>
      <c r="BB43" s="23">
        <f t="shared" ca="1" si="49"/>
        <v>0</v>
      </c>
      <c r="BC43" s="23">
        <f t="shared" ca="1" si="56"/>
        <v>63600</v>
      </c>
      <c r="BD43" s="23">
        <f t="shared" ca="1" si="57"/>
        <v>0</v>
      </c>
      <c r="BE43" s="23">
        <f t="shared" ca="1" si="66"/>
        <v>63600</v>
      </c>
      <c r="BF43" s="23">
        <f t="shared" ca="1" si="67"/>
        <v>0</v>
      </c>
      <c r="BG43" s="23"/>
      <c r="BH43" s="23"/>
      <c r="BI43" s="23"/>
      <c r="BJ43" s="23"/>
      <c r="BK43" s="23"/>
      <c r="BL43" s="23"/>
      <c r="BM43" s="23"/>
      <c r="BN43" s="23"/>
      <c r="BO43" s="236">
        <f t="shared" ca="1" si="17"/>
        <v>543600</v>
      </c>
      <c r="BP43" s="23">
        <f t="shared" ca="1" si="20"/>
        <v>65400</v>
      </c>
      <c r="BQ43" s="23">
        <f t="shared" ca="1" si="21"/>
        <v>32700</v>
      </c>
      <c r="BR43" s="23">
        <f t="shared" ca="1" si="22"/>
        <v>62400</v>
      </c>
      <c r="BS43" s="23">
        <f t="shared" ca="1" si="23"/>
        <v>31200</v>
      </c>
      <c r="BT43" s="23">
        <f t="shared" ca="1" si="26"/>
        <v>67200</v>
      </c>
      <c r="BU43" s="23">
        <f t="shared" ca="1" si="27"/>
        <v>33600</v>
      </c>
      <c r="BV43" s="23">
        <f t="shared" ca="1" si="30"/>
        <v>8400</v>
      </c>
      <c r="BW43" s="23">
        <f t="shared" ca="1" si="31"/>
        <v>4200</v>
      </c>
      <c r="BX43" s="23">
        <f t="shared" ca="1" si="32"/>
        <v>66000</v>
      </c>
      <c r="BY43" s="23">
        <f t="shared" ca="1" si="33"/>
        <v>33000</v>
      </c>
      <c r="BZ43" s="23">
        <f t="shared" ca="1" si="38"/>
        <v>66000</v>
      </c>
      <c r="CA43" s="23">
        <f t="shared" ca="1" si="39"/>
        <v>33000</v>
      </c>
      <c r="CB43" s="23">
        <f t="shared" ca="1" si="44"/>
        <v>240000</v>
      </c>
      <c r="CC43" s="23">
        <f t="shared" ca="1" si="45"/>
        <v>120000</v>
      </c>
      <c r="CD43" s="23">
        <f t="shared" ca="1" si="58"/>
        <v>120000</v>
      </c>
      <c r="CE43" s="23">
        <f t="shared" ca="1" si="59"/>
        <v>60000</v>
      </c>
      <c r="CF43" s="23">
        <f t="shared" ca="1" si="60"/>
        <v>63600</v>
      </c>
      <c r="CG43" s="23">
        <f t="shared" ca="1" si="61"/>
        <v>31800</v>
      </c>
      <c r="CJ43" s="236">
        <f t="shared" ca="1" si="18"/>
        <v>1138500</v>
      </c>
      <c r="CQ43" s="23">
        <f t="shared" ca="1" si="34"/>
        <v>30000</v>
      </c>
      <c r="CR43" s="23">
        <f t="shared" ca="1" si="35"/>
        <v>15000</v>
      </c>
      <c r="CS43" s="23">
        <f t="shared" ca="1" si="62"/>
        <v>60000</v>
      </c>
      <c r="CT43" s="23">
        <f t="shared" ca="1" si="63"/>
        <v>30000</v>
      </c>
      <c r="CU43" s="23">
        <f t="shared" ca="1" si="64"/>
        <v>120000</v>
      </c>
      <c r="CV43" s="23">
        <f t="shared" ca="1" si="65"/>
        <v>60000</v>
      </c>
    </row>
    <row r="44" spans="1:100" x14ac:dyDescent="0.2">
      <c r="A44" s="180">
        <f ca="1">VLOOKUP($D44,Curves!$A$2:$I$1700,9)</f>
        <v>5.9012626229831999E-2</v>
      </c>
      <c r="B44" s="86">
        <f t="shared" ca="1" si="0"/>
        <v>0.84267640533766985</v>
      </c>
      <c r="C44" s="86">
        <f t="shared" ca="1" si="1"/>
        <v>31</v>
      </c>
      <c r="D44" s="143">
        <f t="shared" ca="1" si="19"/>
        <v>37956</v>
      </c>
      <c r="E44" s="181">
        <f ca="1">VLOOKUP($D44,Curves!$A$2:$H$1700,2)*$B44</f>
        <v>3.376604356188043</v>
      </c>
      <c r="F44" s="180">
        <f ca="1">VLOOKUP($D44,Curves!$A$2:$H$1700,3)*$B44</f>
        <v>0.37077761834857476</v>
      </c>
      <c r="G44" s="180">
        <f ca="1">VLOOKUP($D44,Curves!$A$2:$H$1700,7)*$B44</f>
        <v>-0.16010851701415726</v>
      </c>
      <c r="H44" s="180">
        <f ca="1">VLOOKUP($D44,Curves!$A$2:$H$1700,5)*$B44</f>
        <v>8.4267640533766987E-3</v>
      </c>
      <c r="I44" s="180">
        <f ca="1">VLOOKUP($D44,Curves!$A$2:$H$1700,4)*$B44</f>
        <v>-0.24437615754792424</v>
      </c>
      <c r="J44" s="182">
        <f ca="1">VLOOKUP($D44,Curves!$A$2:$H$1700,8)*$B44</f>
        <v>0.50139246117591352</v>
      </c>
      <c r="K44" s="180">
        <f t="shared" ca="1" si="2"/>
        <v>25.491711489800888</v>
      </c>
      <c r="L44" s="144">
        <f ca="1">VLOOKUP($D44,Curves!$N$2:$T$2600,2)*$B44</f>
        <v>72.596572319840263</v>
      </c>
      <c r="M44" s="145">
        <f ca="1">VLOOKUP($D44,Curves!$N$2:$T$2600,3)*$B44</f>
        <v>19.111900873058353</v>
      </c>
      <c r="N44" s="189">
        <f t="shared" ca="1" si="3"/>
        <v>1</v>
      </c>
      <c r="O44" s="190">
        <f t="shared" ca="1" si="4"/>
        <v>0</v>
      </c>
      <c r="P44" s="181">
        <f t="shared" ca="1" si="5"/>
        <v>31.084976130229673</v>
      </c>
      <c r="Q44" s="144">
        <f ca="1">VLOOKUP($D44,Curves!$N$2:$T$2600,4)*$B44</f>
        <v>77.955994257787836</v>
      </c>
      <c r="R44" s="145">
        <f ca="1">VLOOKUP($D44,Curves!$N$2:$T$2600,5)*$B44</f>
        <v>25.667923306585426</v>
      </c>
      <c r="S44" s="189">
        <f t="shared" ca="1" si="6"/>
        <v>1</v>
      </c>
      <c r="T44" s="190">
        <f t="shared" ca="1" si="7"/>
        <v>0</v>
      </c>
      <c r="U44" s="157">
        <f t="shared" ca="1" si="8"/>
        <v>26.123718793804141</v>
      </c>
      <c r="V44" s="157">
        <f t="shared" ca="1" si="9"/>
        <v>27.387733401810646</v>
      </c>
      <c r="W44" s="157">
        <f t="shared" ca="1" si="10"/>
        <v>25.491711489800888</v>
      </c>
      <c r="X44" s="144">
        <f ca="1">VLOOKUP($D44,Curves!$N$2:$T$2600,6)*$B44</f>
        <v>77.756652283308796</v>
      </c>
      <c r="Y44" s="145">
        <f ca="1">VLOOKUP($D44,Curves!$N$2:$T$2600,7)*$B44</f>
        <v>13.04720756983486</v>
      </c>
      <c r="Z44" s="208">
        <f t="shared" ca="1" si="11"/>
        <v>1</v>
      </c>
      <c r="AA44" s="189">
        <f t="shared" ca="1" si="12"/>
        <v>0</v>
      </c>
      <c r="AB44" s="189">
        <f t="shared" ca="1" si="13"/>
        <v>1</v>
      </c>
      <c r="AC44" s="189">
        <f t="shared" ca="1" si="13"/>
        <v>1</v>
      </c>
      <c r="AD44" s="189">
        <f t="shared" ca="1" si="14"/>
        <v>1</v>
      </c>
      <c r="AE44" s="190">
        <f t="shared" ca="1" si="15"/>
        <v>0</v>
      </c>
      <c r="AF44" s="23">
        <f t="shared" ca="1" si="46"/>
        <v>105600</v>
      </c>
      <c r="AG44" s="23">
        <f t="shared" ca="1" si="47"/>
        <v>0</v>
      </c>
      <c r="AH44" s="23">
        <f t="shared" ca="1" si="43"/>
        <v>61200</v>
      </c>
      <c r="AI44" s="23">
        <f t="shared" ca="1" si="42"/>
        <v>0</v>
      </c>
      <c r="AJ44" s="23">
        <f t="shared" ca="1" si="51"/>
        <v>50400</v>
      </c>
      <c r="AK44" s="23">
        <f t="shared" ca="1" si="52"/>
        <v>0</v>
      </c>
      <c r="AL44" s="23">
        <f t="shared" ca="1" si="53"/>
        <v>60000</v>
      </c>
      <c r="AM44" s="23">
        <f t="shared" ca="1" si="50"/>
        <v>0</v>
      </c>
      <c r="AN44" s="23">
        <f t="shared" ca="1" si="54"/>
        <v>126720</v>
      </c>
      <c r="AO44" s="23">
        <f t="shared" ca="1" si="55"/>
        <v>0</v>
      </c>
      <c r="AR44" s="236">
        <f t="shared" ca="1" si="16"/>
        <v>403920</v>
      </c>
      <c r="AS44" s="23">
        <f t="shared" ca="1" si="24"/>
        <v>60000</v>
      </c>
      <c r="AT44" s="23">
        <f t="shared" ca="1" si="25"/>
        <v>0</v>
      </c>
      <c r="AU44" s="23">
        <f t="shared" ca="1" si="28"/>
        <v>60000</v>
      </c>
      <c r="AV44" s="23">
        <f t="shared" ca="1" si="29"/>
        <v>0</v>
      </c>
      <c r="AW44" s="23">
        <f t="shared" ca="1" si="36"/>
        <v>105600</v>
      </c>
      <c r="AX44" s="23">
        <f t="shared" ca="1" si="37"/>
        <v>0</v>
      </c>
      <c r="AY44" s="23">
        <f t="shared" ca="1" si="40"/>
        <v>130800</v>
      </c>
      <c r="AZ44" s="23">
        <f t="shared" ca="1" si="41"/>
        <v>0</v>
      </c>
      <c r="BA44" s="23">
        <f t="shared" ca="1" si="48"/>
        <v>60000</v>
      </c>
      <c r="BB44" s="23">
        <f t="shared" ca="1" si="49"/>
        <v>0</v>
      </c>
      <c r="BC44" s="23">
        <f t="shared" ca="1" si="56"/>
        <v>63600</v>
      </c>
      <c r="BD44" s="23">
        <f t="shared" ca="1" si="57"/>
        <v>0</v>
      </c>
      <c r="BE44" s="23">
        <f t="shared" ca="1" si="66"/>
        <v>63600</v>
      </c>
      <c r="BF44" s="23">
        <f t="shared" ca="1" si="67"/>
        <v>0</v>
      </c>
      <c r="BG44" s="23"/>
      <c r="BH44" s="23"/>
      <c r="BI44" s="23"/>
      <c r="BJ44" s="23"/>
      <c r="BK44" s="23"/>
      <c r="BL44" s="23"/>
      <c r="BM44" s="23"/>
      <c r="BN44" s="23"/>
      <c r="BO44" s="236">
        <f t="shared" ca="1" si="17"/>
        <v>543600</v>
      </c>
      <c r="BP44" s="23">
        <f t="shared" ca="1" si="20"/>
        <v>65400</v>
      </c>
      <c r="BQ44" s="23">
        <f t="shared" ca="1" si="21"/>
        <v>32700</v>
      </c>
      <c r="BR44" s="23">
        <f t="shared" ca="1" si="22"/>
        <v>62400</v>
      </c>
      <c r="BS44" s="23">
        <f t="shared" ca="1" si="23"/>
        <v>31200</v>
      </c>
      <c r="BT44" s="23">
        <f t="shared" ca="1" si="26"/>
        <v>67200</v>
      </c>
      <c r="BU44" s="23">
        <f t="shared" ca="1" si="27"/>
        <v>33600</v>
      </c>
      <c r="BV44" s="23">
        <f t="shared" ca="1" si="30"/>
        <v>8400</v>
      </c>
      <c r="BW44" s="23">
        <f t="shared" ca="1" si="31"/>
        <v>4200</v>
      </c>
      <c r="BX44" s="23">
        <f t="shared" ca="1" si="32"/>
        <v>66000</v>
      </c>
      <c r="BY44" s="23">
        <f t="shared" ca="1" si="33"/>
        <v>33000</v>
      </c>
      <c r="BZ44" s="23">
        <f t="shared" ca="1" si="38"/>
        <v>66000</v>
      </c>
      <c r="CA44" s="23">
        <f t="shared" ca="1" si="39"/>
        <v>33000</v>
      </c>
      <c r="CB44" s="23">
        <f t="shared" ca="1" si="44"/>
        <v>240000</v>
      </c>
      <c r="CC44" s="23">
        <f t="shared" ca="1" si="45"/>
        <v>120000</v>
      </c>
      <c r="CD44" s="23">
        <f t="shared" ca="1" si="58"/>
        <v>120000</v>
      </c>
      <c r="CE44" s="23">
        <f t="shared" ca="1" si="59"/>
        <v>60000</v>
      </c>
      <c r="CF44" s="23">
        <f t="shared" ca="1" si="60"/>
        <v>63600</v>
      </c>
      <c r="CG44" s="23">
        <f t="shared" ca="1" si="61"/>
        <v>31800</v>
      </c>
      <c r="CJ44" s="236">
        <f t="shared" ca="1" si="18"/>
        <v>1138500</v>
      </c>
      <c r="CQ44" s="23">
        <f t="shared" ca="1" si="34"/>
        <v>30000</v>
      </c>
      <c r="CR44" s="23">
        <f t="shared" ca="1" si="35"/>
        <v>15000</v>
      </c>
      <c r="CS44" s="23">
        <f t="shared" ca="1" si="62"/>
        <v>60000</v>
      </c>
      <c r="CT44" s="23">
        <f t="shared" ca="1" si="63"/>
        <v>30000</v>
      </c>
      <c r="CU44" s="23">
        <f t="shared" ca="1" si="64"/>
        <v>120000</v>
      </c>
      <c r="CV44" s="23">
        <f t="shared" ca="1" si="65"/>
        <v>60000</v>
      </c>
    </row>
    <row r="45" spans="1:100" x14ac:dyDescent="0.2">
      <c r="A45" s="180">
        <f ca="1">VLOOKUP($D45,Curves!$A$2:$I$1700,9)</f>
        <v>5.9036642370247E-2</v>
      </c>
      <c r="B45" s="86">
        <f t="shared" ca="1" si="0"/>
        <v>0.83846786457879285</v>
      </c>
      <c r="C45" s="86">
        <f t="shared" ca="1" si="1"/>
        <v>31</v>
      </c>
      <c r="D45" s="143">
        <f t="shared" ca="1" si="19"/>
        <v>37987</v>
      </c>
      <c r="E45" s="181">
        <f ca="1">VLOOKUP($D45,Curves!$A$2:$H$1700,2)*$B45</f>
        <v>3.4251412268043686</v>
      </c>
      <c r="F45" s="180">
        <f ca="1">VLOOKUP($D45,Curves!$A$2:$H$1700,3)*$B45</f>
        <v>0.36892586041466885</v>
      </c>
      <c r="G45" s="180">
        <f ca="1">VLOOKUP($D45,Curves!$A$2:$H$1700,7)*$B45</f>
        <v>-0.15930889426997064</v>
      </c>
      <c r="H45" s="180">
        <f ca="1">VLOOKUP($D45,Curves!$A$2:$H$1700,5)*$B45</f>
        <v>8.3846786457879279E-3</v>
      </c>
      <c r="I45" s="180">
        <f ca="1">VLOOKUP($D45,Curves!$A$2:$H$1700,4)*$B45</f>
        <v>-0.2431556807278499</v>
      </c>
      <c r="J45" s="182">
        <f ca="1">VLOOKUP($D45,Curves!$A$2:$H$1700,8)*$B45</f>
        <v>0.49888837942438174</v>
      </c>
      <c r="K45" s="180">
        <f t="shared" ca="1" si="2"/>
        <v>25.864891595573891</v>
      </c>
      <c r="L45" s="144">
        <f ca="1">VLOOKUP($D45,Curves!$N$2:$T$2600,2)*$B45</f>
        <v>57.141584971044736</v>
      </c>
      <c r="M45" s="145">
        <f ca="1">VLOOKUP($D45,Curves!$N$2:$T$2600,3)*$B45</f>
        <v>17.213745259802618</v>
      </c>
      <c r="N45" s="189">
        <f t="shared" ca="1" si="3"/>
        <v>1</v>
      </c>
      <c r="O45" s="190">
        <f t="shared" ca="1" si="4"/>
        <v>0</v>
      </c>
      <c r="P45" s="181">
        <f t="shared" ca="1" si="5"/>
        <v>31.430222046715627</v>
      </c>
      <c r="Q45" s="144">
        <f ca="1">VLOOKUP($D45,Curves!$N$2:$T$2600,4)*$B45</f>
        <v>67.505047777238616</v>
      </c>
      <c r="R45" s="145">
        <f ca="1">VLOOKUP($D45,Curves!$N$2:$T$2600,5)*$B45</f>
        <v>22.739248487376862</v>
      </c>
      <c r="S45" s="189">
        <f t="shared" ca="1" si="6"/>
        <v>1</v>
      </c>
      <c r="T45" s="190">
        <f t="shared" ca="1" si="7"/>
        <v>0</v>
      </c>
      <c r="U45" s="157">
        <f t="shared" ca="1" si="8"/>
        <v>26.493742494007982</v>
      </c>
      <c r="V45" s="157">
        <f t="shared" ca="1" si="9"/>
        <v>27.751444290876176</v>
      </c>
      <c r="W45" s="157">
        <f t="shared" ca="1" si="10"/>
        <v>25.864891595573891</v>
      </c>
      <c r="X45" s="144">
        <f ca="1">VLOOKUP($D45,Curves!$N$2:$T$2600,6)*$B45</f>
        <v>60.598958450760243</v>
      </c>
      <c r="Y45" s="145">
        <f ca="1">VLOOKUP($D45,Curves!$N$2:$T$2600,7)*$B45</f>
        <v>9.7417739032755151</v>
      </c>
      <c r="Z45" s="208">
        <f t="shared" ca="1" si="11"/>
        <v>1</v>
      </c>
      <c r="AA45" s="189">
        <f t="shared" ca="1" si="12"/>
        <v>0</v>
      </c>
      <c r="AB45" s="189">
        <f t="shared" ca="1" si="13"/>
        <v>1</v>
      </c>
      <c r="AC45" s="189">
        <f t="shared" ca="1" si="13"/>
        <v>1</v>
      </c>
      <c r="AD45" s="189">
        <f t="shared" ca="1" si="14"/>
        <v>1</v>
      </c>
      <c r="AE45" s="190">
        <f t="shared" ca="1" si="15"/>
        <v>0</v>
      </c>
      <c r="AF45" s="23">
        <f t="shared" ca="1" si="46"/>
        <v>105600</v>
      </c>
      <c r="AG45" s="23">
        <f t="shared" ca="1" si="47"/>
        <v>0</v>
      </c>
      <c r="AH45" s="23">
        <f t="shared" ca="1" si="43"/>
        <v>61200</v>
      </c>
      <c r="AI45" s="23">
        <f t="shared" ca="1" si="42"/>
        <v>0</v>
      </c>
      <c r="AJ45" s="23">
        <f t="shared" ca="1" si="51"/>
        <v>50400</v>
      </c>
      <c r="AK45" s="23">
        <f t="shared" ca="1" si="52"/>
        <v>0</v>
      </c>
      <c r="AL45" s="23">
        <f t="shared" ca="1" si="53"/>
        <v>60000</v>
      </c>
      <c r="AM45" s="23">
        <f t="shared" ca="1" si="50"/>
        <v>0</v>
      </c>
      <c r="AN45" s="23">
        <f t="shared" ca="1" si="54"/>
        <v>126720</v>
      </c>
      <c r="AO45" s="23">
        <f t="shared" ca="1" si="55"/>
        <v>0</v>
      </c>
      <c r="AR45" s="236">
        <f t="shared" ca="1" si="16"/>
        <v>403920</v>
      </c>
      <c r="AS45" s="23">
        <f t="shared" ca="1" si="24"/>
        <v>60000</v>
      </c>
      <c r="AT45" s="23">
        <f t="shared" ca="1" si="25"/>
        <v>0</v>
      </c>
      <c r="AU45" s="23">
        <f t="shared" ca="1" si="28"/>
        <v>60000</v>
      </c>
      <c r="AV45" s="23">
        <f t="shared" ca="1" si="29"/>
        <v>0</v>
      </c>
      <c r="AW45" s="23">
        <f t="shared" ca="1" si="36"/>
        <v>105600</v>
      </c>
      <c r="AX45" s="23">
        <f t="shared" ca="1" si="37"/>
        <v>0</v>
      </c>
      <c r="AY45" s="23">
        <f t="shared" ca="1" si="40"/>
        <v>130800</v>
      </c>
      <c r="AZ45" s="23">
        <f t="shared" ca="1" si="41"/>
        <v>0</v>
      </c>
      <c r="BA45" s="23">
        <f t="shared" ca="1" si="48"/>
        <v>60000</v>
      </c>
      <c r="BB45" s="23">
        <f t="shared" ca="1" si="49"/>
        <v>0</v>
      </c>
      <c r="BC45" s="23">
        <f t="shared" ca="1" si="56"/>
        <v>63600</v>
      </c>
      <c r="BD45" s="23">
        <f t="shared" ca="1" si="57"/>
        <v>0</v>
      </c>
      <c r="BE45" s="23">
        <f t="shared" ca="1" si="66"/>
        <v>63600</v>
      </c>
      <c r="BF45" s="23">
        <f t="shared" ca="1" si="67"/>
        <v>0</v>
      </c>
      <c r="BG45" s="23"/>
      <c r="BH45" s="23"/>
      <c r="BI45" s="23"/>
      <c r="BJ45" s="23"/>
      <c r="BK45" s="23"/>
      <c r="BL45" s="23"/>
      <c r="BM45" s="23"/>
      <c r="BN45" s="23"/>
      <c r="BO45" s="236">
        <f t="shared" ca="1" si="17"/>
        <v>543600</v>
      </c>
      <c r="BP45" s="23">
        <f t="shared" ca="1" si="20"/>
        <v>65400</v>
      </c>
      <c r="BQ45" s="23">
        <f t="shared" ca="1" si="21"/>
        <v>32700</v>
      </c>
      <c r="BR45" s="23">
        <f t="shared" ca="1" si="22"/>
        <v>62400</v>
      </c>
      <c r="BS45" s="23">
        <f t="shared" ca="1" si="23"/>
        <v>31200</v>
      </c>
      <c r="BT45" s="23">
        <f t="shared" ca="1" si="26"/>
        <v>67200</v>
      </c>
      <c r="BU45" s="23">
        <f t="shared" ca="1" si="27"/>
        <v>33600</v>
      </c>
      <c r="BV45" s="23">
        <f t="shared" ca="1" si="30"/>
        <v>8400</v>
      </c>
      <c r="BW45" s="23">
        <f t="shared" ca="1" si="31"/>
        <v>4200</v>
      </c>
      <c r="BX45" s="23">
        <f t="shared" ca="1" si="32"/>
        <v>66000</v>
      </c>
      <c r="BY45" s="23">
        <f t="shared" ca="1" si="33"/>
        <v>33000</v>
      </c>
      <c r="BZ45" s="23">
        <f t="shared" ca="1" si="38"/>
        <v>66000</v>
      </c>
      <c r="CA45" s="23">
        <f t="shared" ca="1" si="39"/>
        <v>33000</v>
      </c>
      <c r="CB45" s="23">
        <f t="shared" ca="1" si="44"/>
        <v>240000</v>
      </c>
      <c r="CC45" s="23">
        <f t="shared" ca="1" si="45"/>
        <v>120000</v>
      </c>
      <c r="CD45" s="23">
        <f t="shared" ca="1" si="58"/>
        <v>120000</v>
      </c>
      <c r="CE45" s="23">
        <f t="shared" ca="1" si="59"/>
        <v>60000</v>
      </c>
      <c r="CF45" s="23">
        <f t="shared" ca="1" si="60"/>
        <v>63600</v>
      </c>
      <c r="CG45" s="23">
        <f t="shared" ca="1" si="61"/>
        <v>31800</v>
      </c>
      <c r="CH45" s="23">
        <f t="shared" ref="CH45:CH108" ca="1" si="68">$CH$7*$J$2*$J$5*$AB45</f>
        <v>90000</v>
      </c>
      <c r="CI45" s="23">
        <f t="shared" ref="CI45:CI108" ca="1" si="69">$CH$7*$J$3*$J$5*$AC45</f>
        <v>45000</v>
      </c>
      <c r="CJ45" s="236">
        <f t="shared" ca="1" si="18"/>
        <v>1273500</v>
      </c>
      <c r="CQ45" s="23">
        <f t="shared" ca="1" si="34"/>
        <v>30000</v>
      </c>
      <c r="CR45" s="23">
        <f t="shared" ca="1" si="35"/>
        <v>15000</v>
      </c>
      <c r="CS45" s="23">
        <f t="shared" ca="1" si="62"/>
        <v>60000</v>
      </c>
      <c r="CT45" s="23">
        <f t="shared" ca="1" si="63"/>
        <v>30000</v>
      </c>
      <c r="CU45" s="23">
        <f t="shared" ca="1" si="64"/>
        <v>120000</v>
      </c>
      <c r="CV45" s="23">
        <f t="shared" ca="1" si="65"/>
        <v>60000</v>
      </c>
    </row>
    <row r="46" spans="1:100" x14ac:dyDescent="0.2">
      <c r="A46" s="180">
        <f ca="1">VLOOKUP($D46,Curves!$A$2:$I$1700,9)</f>
        <v>5.9071518087202998E-2</v>
      </c>
      <c r="B46" s="86">
        <f t="shared" ca="1" si="0"/>
        <v>0.83424964607202012</v>
      </c>
      <c r="C46" s="86">
        <f t="shared" ca="1" si="1"/>
        <v>29</v>
      </c>
      <c r="D46" s="143">
        <f t="shared" ca="1" si="19"/>
        <v>38018</v>
      </c>
      <c r="E46" s="181">
        <f ca="1">VLOOKUP($D46,Curves!$A$2:$H$1700,2)*$B46</f>
        <v>3.3119710949059202</v>
      </c>
      <c r="F46" s="180">
        <f ca="1">VLOOKUP($D46,Curves!$A$2:$H$1700,3)*$B46</f>
        <v>0.36706984427168887</v>
      </c>
      <c r="G46" s="180">
        <f ca="1">VLOOKUP($D46,Curves!$A$2:$H$1700,7)*$B46</f>
        <v>-0.15850743275368381</v>
      </c>
      <c r="H46" s="180">
        <f ca="1">VLOOKUP($D46,Curves!$A$2:$H$1700,5)*$B46</f>
        <v>8.3424964607202012E-3</v>
      </c>
      <c r="I46" s="180">
        <f ca="1">VLOOKUP($D46,Curves!$A$2:$H$1700,4)*$B46</f>
        <v>-0.24193239736088581</v>
      </c>
      <c r="J46" s="182">
        <f ca="1">VLOOKUP($D46,Curves!$A$2:$H$1700,8)*$B46</f>
        <v>0.49637853941285193</v>
      </c>
      <c r="K46" s="180">
        <f t="shared" ca="1" si="2"/>
        <v>25.025290231587757</v>
      </c>
      <c r="L46" s="144">
        <f ca="1">VLOOKUP($D46,Curves!$N$2:$T$2600,2)*$B46</f>
        <v>35.514007433285897</v>
      </c>
      <c r="M46" s="145">
        <f ca="1">VLOOKUP($D46,Curves!$N$2:$T$2600,3)*$B46</f>
        <v>23.208825153723598</v>
      </c>
      <c r="N46" s="189">
        <f t="shared" ca="1" si="3"/>
        <v>1</v>
      </c>
      <c r="O46" s="190">
        <f t="shared" ca="1" si="4"/>
        <v>0</v>
      </c>
      <c r="P46" s="181">
        <f t="shared" ca="1" si="5"/>
        <v>30.562622257390792</v>
      </c>
      <c r="Q46" s="144">
        <f ca="1">VLOOKUP($D46,Curves!$N$2:$T$2600,4)*$B46</f>
        <v>33.511808282713048</v>
      </c>
      <c r="R46" s="145">
        <f ca="1">VLOOKUP($D46,Curves!$N$2:$T$2600,5)*$B46</f>
        <v>25.794999056546864</v>
      </c>
      <c r="S46" s="189">
        <f t="shared" ca="1" si="6"/>
        <v>1</v>
      </c>
      <c r="T46" s="190">
        <f t="shared" ca="1" si="7"/>
        <v>0</v>
      </c>
      <c r="U46" s="157">
        <f t="shared" ca="1" si="8"/>
        <v>25.650977466141775</v>
      </c>
      <c r="V46" s="157">
        <f t="shared" ca="1" si="9"/>
        <v>26.902351935249804</v>
      </c>
      <c r="W46" s="157">
        <f t="shared" ca="1" si="10"/>
        <v>25.025290231587757</v>
      </c>
      <c r="X46" s="144">
        <f ca="1">VLOOKUP($D46,Curves!$N$2:$T$2600,6)*$B46</f>
        <v>42.435730847701628</v>
      </c>
      <c r="Y46" s="145">
        <f ca="1">VLOOKUP($D46,Curves!$N$2:$T$2600,7)*$B46</f>
        <v>21.971388913305454</v>
      </c>
      <c r="Z46" s="208">
        <f t="shared" ca="1" si="11"/>
        <v>1</v>
      </c>
      <c r="AA46" s="189">
        <f t="shared" ca="1" si="12"/>
        <v>0</v>
      </c>
      <c r="AB46" s="189">
        <f t="shared" ca="1" si="13"/>
        <v>1</v>
      </c>
      <c r="AC46" s="189">
        <f t="shared" ca="1" si="13"/>
        <v>1</v>
      </c>
      <c r="AD46" s="189">
        <f t="shared" ca="1" si="14"/>
        <v>1</v>
      </c>
      <c r="AE46" s="190">
        <f t="shared" ca="1" si="15"/>
        <v>0</v>
      </c>
      <c r="AF46" s="23">
        <f t="shared" ca="1" si="46"/>
        <v>105600</v>
      </c>
      <c r="AG46" s="23">
        <f t="shared" ca="1" si="47"/>
        <v>0</v>
      </c>
      <c r="AH46" s="23">
        <f t="shared" ca="1" si="43"/>
        <v>61200</v>
      </c>
      <c r="AI46" s="23">
        <f t="shared" ca="1" si="42"/>
        <v>0</v>
      </c>
      <c r="AJ46" s="23">
        <f t="shared" ca="1" si="51"/>
        <v>50400</v>
      </c>
      <c r="AK46" s="23">
        <f t="shared" ca="1" si="52"/>
        <v>0</v>
      </c>
      <c r="AL46" s="23">
        <f t="shared" ca="1" si="53"/>
        <v>60000</v>
      </c>
      <c r="AM46" s="23">
        <f t="shared" ca="1" si="50"/>
        <v>0</v>
      </c>
      <c r="AN46" s="23">
        <f t="shared" ca="1" si="54"/>
        <v>126720</v>
      </c>
      <c r="AO46" s="23">
        <f t="shared" ca="1" si="55"/>
        <v>0</v>
      </c>
      <c r="AP46" s="23">
        <f ca="1">$AP$7*$J$2*$J$5*$N46</f>
        <v>66000</v>
      </c>
      <c r="AQ46" s="23">
        <f ca="1">$AP$7*$J$3*$J$5*$O46</f>
        <v>0</v>
      </c>
      <c r="AR46" s="236">
        <f t="shared" ca="1" si="16"/>
        <v>469920</v>
      </c>
      <c r="AS46" s="23">
        <f t="shared" ca="1" si="24"/>
        <v>60000</v>
      </c>
      <c r="AT46" s="23">
        <f t="shared" ca="1" si="25"/>
        <v>0</v>
      </c>
      <c r="AU46" s="23">
        <f t="shared" ca="1" si="28"/>
        <v>60000</v>
      </c>
      <c r="AV46" s="23">
        <f t="shared" ca="1" si="29"/>
        <v>0</v>
      </c>
      <c r="AW46" s="23">
        <f t="shared" ca="1" si="36"/>
        <v>105600</v>
      </c>
      <c r="AX46" s="23">
        <f t="shared" ca="1" si="37"/>
        <v>0</v>
      </c>
      <c r="AY46" s="23">
        <f t="shared" ca="1" si="40"/>
        <v>130800</v>
      </c>
      <c r="AZ46" s="23">
        <f t="shared" ca="1" si="41"/>
        <v>0</v>
      </c>
      <c r="BA46" s="23">
        <f t="shared" ca="1" si="48"/>
        <v>60000</v>
      </c>
      <c r="BB46" s="23">
        <f t="shared" ca="1" si="49"/>
        <v>0</v>
      </c>
      <c r="BC46" s="23">
        <f t="shared" ca="1" si="56"/>
        <v>63600</v>
      </c>
      <c r="BD46" s="23">
        <f t="shared" ca="1" si="57"/>
        <v>0</v>
      </c>
      <c r="BE46" s="23">
        <f t="shared" ca="1" si="66"/>
        <v>63600</v>
      </c>
      <c r="BF46" s="23">
        <f t="shared" ca="1" si="67"/>
        <v>0</v>
      </c>
      <c r="BG46" s="23"/>
      <c r="BH46" s="23"/>
      <c r="BI46" s="23"/>
      <c r="BJ46" s="23"/>
      <c r="BK46" s="23"/>
      <c r="BL46" s="23"/>
      <c r="BM46" s="23"/>
      <c r="BN46" s="23"/>
      <c r="BO46" s="236">
        <f t="shared" ca="1" si="17"/>
        <v>543600</v>
      </c>
      <c r="BP46" s="23">
        <f t="shared" ca="1" si="20"/>
        <v>65400</v>
      </c>
      <c r="BQ46" s="23">
        <f t="shared" ca="1" si="21"/>
        <v>32700</v>
      </c>
      <c r="BR46" s="23">
        <f t="shared" ca="1" si="22"/>
        <v>62400</v>
      </c>
      <c r="BS46" s="23">
        <f t="shared" ca="1" si="23"/>
        <v>31200</v>
      </c>
      <c r="BT46" s="23">
        <f t="shared" ca="1" si="26"/>
        <v>67200</v>
      </c>
      <c r="BU46" s="23">
        <f t="shared" ca="1" si="27"/>
        <v>33600</v>
      </c>
      <c r="BV46" s="23">
        <f t="shared" ca="1" si="30"/>
        <v>8400</v>
      </c>
      <c r="BW46" s="23">
        <f t="shared" ca="1" si="31"/>
        <v>4200</v>
      </c>
      <c r="BX46" s="23">
        <f t="shared" ca="1" si="32"/>
        <v>66000</v>
      </c>
      <c r="BY46" s="23">
        <f t="shared" ca="1" si="33"/>
        <v>33000</v>
      </c>
      <c r="BZ46" s="23">
        <f t="shared" ca="1" si="38"/>
        <v>66000</v>
      </c>
      <c r="CA46" s="23">
        <f t="shared" ca="1" si="39"/>
        <v>33000</v>
      </c>
      <c r="CB46" s="23">
        <f t="shared" ca="1" si="44"/>
        <v>240000</v>
      </c>
      <c r="CC46" s="23">
        <f t="shared" ca="1" si="45"/>
        <v>120000</v>
      </c>
      <c r="CD46" s="23">
        <f t="shared" ca="1" si="58"/>
        <v>120000</v>
      </c>
      <c r="CE46" s="23">
        <f t="shared" ca="1" si="59"/>
        <v>60000</v>
      </c>
      <c r="CF46" s="23">
        <f t="shared" ca="1" si="60"/>
        <v>63600</v>
      </c>
      <c r="CG46" s="23">
        <f t="shared" ca="1" si="61"/>
        <v>31800</v>
      </c>
      <c r="CH46" s="23">
        <f t="shared" ca="1" si="68"/>
        <v>90000</v>
      </c>
      <c r="CI46" s="23">
        <f t="shared" ca="1" si="69"/>
        <v>45000</v>
      </c>
      <c r="CJ46" s="236">
        <f t="shared" ca="1" si="18"/>
        <v>1273500</v>
      </c>
      <c r="CQ46" s="23">
        <f t="shared" ca="1" si="34"/>
        <v>30000</v>
      </c>
      <c r="CR46" s="23">
        <f t="shared" ca="1" si="35"/>
        <v>15000</v>
      </c>
      <c r="CS46" s="23">
        <f t="shared" ca="1" si="62"/>
        <v>60000</v>
      </c>
      <c r="CT46" s="23">
        <f t="shared" ca="1" si="63"/>
        <v>30000</v>
      </c>
      <c r="CU46" s="23">
        <f t="shared" ca="1" si="64"/>
        <v>120000</v>
      </c>
      <c r="CV46" s="23">
        <f t="shared" ca="1" si="65"/>
        <v>60000</v>
      </c>
    </row>
    <row r="47" spans="1:100" x14ac:dyDescent="0.2">
      <c r="A47" s="180">
        <f ca="1">VLOOKUP($D47,Curves!$A$2:$I$1700,9)</f>
        <v>5.910414375827E-2</v>
      </c>
      <c r="B47" s="86">
        <f t="shared" ca="1" si="0"/>
        <v>0.83031846349549776</v>
      </c>
      <c r="C47" s="86">
        <f t="shared" ca="1" si="1"/>
        <v>31</v>
      </c>
      <c r="D47" s="143">
        <f t="shared" ca="1" si="19"/>
        <v>38047</v>
      </c>
      <c r="E47" s="181">
        <f ca="1">VLOOKUP($D47,Curves!$A$2:$H$1700,2)*$B47</f>
        <v>3.1801197151877565</v>
      </c>
      <c r="F47" s="180">
        <f ca="1">VLOOKUP($D47,Curves!$A$2:$H$1700,3)*$B47</f>
        <v>0.36534012393801901</v>
      </c>
      <c r="G47" s="180">
        <f ca="1">VLOOKUP($D47,Curves!$A$2:$H$1700,7)*$B47</f>
        <v>-0.15776050806414457</v>
      </c>
      <c r="H47" s="180">
        <f ca="1">VLOOKUP($D47,Curves!$A$2:$H$1700,5)*$B47</f>
        <v>8.3031846349549774E-3</v>
      </c>
      <c r="I47" s="180">
        <f ca="1">VLOOKUP($D47,Curves!$A$2:$H$1700,4)*$B47</f>
        <v>-0.24079235441369434</v>
      </c>
      <c r="J47" s="182">
        <f ca="1">VLOOKUP($D47,Curves!$A$2:$H$1700,8)*$B47</f>
        <v>0.49403948577982115</v>
      </c>
      <c r="K47" s="180">
        <f t="shared" ca="1" si="2"/>
        <v>24.044955205805465</v>
      </c>
      <c r="L47" s="144">
        <f ca="1">VLOOKUP($D47,Curves!$N$2:$T$2600,2)*$B47</f>
        <v>22.891880038570875</v>
      </c>
      <c r="M47" s="145">
        <f ca="1">VLOOKUP($D47,Curves!$N$2:$T$2600,3)*$B47</f>
        <v>19.313207460905279</v>
      </c>
      <c r="N47" s="189">
        <f t="shared" ca="1" si="3"/>
        <v>0</v>
      </c>
      <c r="O47" s="190">
        <f t="shared" ca="1" si="4"/>
        <v>0</v>
      </c>
      <c r="P47" s="181">
        <f t="shared" ca="1" si="5"/>
        <v>29.556194007256831</v>
      </c>
      <c r="Q47" s="144">
        <f ca="1">VLOOKUP($D47,Curves!$N$2:$T$2600,4)*$B47</f>
        <v>32.52357421511865</v>
      </c>
      <c r="R47" s="145">
        <f ca="1">VLOOKUP($D47,Curves!$N$2:$T$2600,5)*$B47</f>
        <v>21.546764127708165</v>
      </c>
      <c r="S47" s="189">
        <f t="shared" ca="1" si="6"/>
        <v>1</v>
      </c>
      <c r="T47" s="190">
        <f t="shared" ca="1" si="7"/>
        <v>0</v>
      </c>
      <c r="U47" s="157">
        <f t="shared" ca="1" si="8"/>
        <v>24.667694053427088</v>
      </c>
      <c r="V47" s="157">
        <f t="shared" ca="1" si="9"/>
        <v>25.913171748670337</v>
      </c>
      <c r="W47" s="157">
        <f t="shared" ca="1" si="10"/>
        <v>24.044955205805465</v>
      </c>
      <c r="X47" s="144">
        <f ca="1">VLOOKUP($D47,Curves!$N$2:$T$2600,6)*$B47</f>
        <v>20.647483548985921</v>
      </c>
      <c r="Y47" s="145">
        <f ca="1">VLOOKUP($D47,Curves!$N$2:$T$2600,7)*$B47</f>
        <v>26.475898776157607</v>
      </c>
      <c r="Z47" s="208">
        <f t="shared" ca="1" si="11"/>
        <v>0</v>
      </c>
      <c r="AA47" s="189">
        <f t="shared" ca="1" si="12"/>
        <v>1</v>
      </c>
      <c r="AB47" s="189">
        <f t="shared" ca="1" si="13"/>
        <v>0</v>
      </c>
      <c r="AC47" s="189">
        <f t="shared" ca="1" si="13"/>
        <v>0</v>
      </c>
      <c r="AD47" s="189">
        <f t="shared" ca="1" si="14"/>
        <v>0</v>
      </c>
      <c r="AE47" s="190">
        <f t="shared" ca="1" si="15"/>
        <v>1</v>
      </c>
      <c r="AF47" s="23">
        <f t="shared" ca="1" si="46"/>
        <v>0</v>
      </c>
      <c r="AG47" s="23">
        <f t="shared" ca="1" si="47"/>
        <v>0</v>
      </c>
      <c r="AH47" s="23">
        <f t="shared" ca="1" si="43"/>
        <v>0</v>
      </c>
      <c r="AI47" s="23">
        <f t="shared" ca="1" si="42"/>
        <v>0</v>
      </c>
      <c r="AJ47" s="23">
        <f t="shared" ca="1" si="51"/>
        <v>0</v>
      </c>
      <c r="AK47" s="23">
        <f t="shared" ca="1" si="52"/>
        <v>0</v>
      </c>
      <c r="AL47" s="23">
        <f t="shared" ca="1" si="53"/>
        <v>0</v>
      </c>
      <c r="AM47" s="23">
        <f t="shared" ca="1" si="50"/>
        <v>0</v>
      </c>
      <c r="AN47" s="23">
        <f t="shared" ca="1" si="54"/>
        <v>0</v>
      </c>
      <c r="AO47" s="23">
        <f t="shared" ca="1" si="55"/>
        <v>0</v>
      </c>
      <c r="AP47" s="23">
        <f t="shared" ref="AP47:AP110" ca="1" si="70">$AP$7*$J$2*$J$5*$N47</f>
        <v>0</v>
      </c>
      <c r="AQ47" s="23">
        <f t="shared" ref="AQ47:AQ110" ca="1" si="71">$AP$7*$J$3*$J$5*$O47</f>
        <v>0</v>
      </c>
      <c r="AR47" s="236">
        <f t="shared" ca="1" si="16"/>
        <v>0</v>
      </c>
      <c r="AS47" s="23">
        <f t="shared" ca="1" si="24"/>
        <v>60000</v>
      </c>
      <c r="AT47" s="23">
        <f t="shared" ca="1" si="25"/>
        <v>0</v>
      </c>
      <c r="AU47" s="23">
        <f t="shared" ca="1" si="28"/>
        <v>60000</v>
      </c>
      <c r="AV47" s="23">
        <f t="shared" ca="1" si="29"/>
        <v>0</v>
      </c>
      <c r="AW47" s="23">
        <f t="shared" ca="1" si="36"/>
        <v>105600</v>
      </c>
      <c r="AX47" s="23">
        <f t="shared" ca="1" si="37"/>
        <v>0</v>
      </c>
      <c r="AY47" s="23">
        <f t="shared" ca="1" si="40"/>
        <v>130800</v>
      </c>
      <c r="AZ47" s="23">
        <f t="shared" ca="1" si="41"/>
        <v>0</v>
      </c>
      <c r="BA47" s="23">
        <f t="shared" ca="1" si="48"/>
        <v>60000</v>
      </c>
      <c r="BB47" s="23">
        <f t="shared" ca="1" si="49"/>
        <v>0</v>
      </c>
      <c r="BC47" s="23">
        <f t="shared" ca="1" si="56"/>
        <v>63600</v>
      </c>
      <c r="BD47" s="23">
        <f t="shared" ca="1" si="57"/>
        <v>0</v>
      </c>
      <c r="BE47" s="23">
        <f t="shared" ca="1" si="66"/>
        <v>63600</v>
      </c>
      <c r="BF47" s="23">
        <f t="shared" ca="1" si="67"/>
        <v>0</v>
      </c>
      <c r="BG47" s="23"/>
      <c r="BH47" s="23"/>
      <c r="BI47" s="23"/>
      <c r="BJ47" s="23"/>
      <c r="BK47" s="23"/>
      <c r="BL47" s="23"/>
      <c r="BM47" s="23"/>
      <c r="BN47" s="23"/>
      <c r="BO47" s="236">
        <f t="shared" ca="1" si="17"/>
        <v>543600</v>
      </c>
      <c r="BP47" s="23">
        <f t="shared" ca="1" si="20"/>
        <v>0</v>
      </c>
      <c r="BQ47" s="23">
        <f t="shared" ca="1" si="21"/>
        <v>0</v>
      </c>
      <c r="BR47" s="23">
        <f t="shared" ca="1" si="22"/>
        <v>0</v>
      </c>
      <c r="BS47" s="23">
        <f t="shared" ca="1" si="23"/>
        <v>0</v>
      </c>
      <c r="BT47" s="23">
        <f t="shared" ca="1" si="26"/>
        <v>0</v>
      </c>
      <c r="BU47" s="23">
        <f t="shared" ca="1" si="27"/>
        <v>0</v>
      </c>
      <c r="BV47" s="23">
        <f t="shared" ca="1" si="30"/>
        <v>0</v>
      </c>
      <c r="BW47" s="23">
        <f t="shared" ca="1" si="31"/>
        <v>0</v>
      </c>
      <c r="BX47" s="23">
        <f t="shared" ca="1" si="32"/>
        <v>0</v>
      </c>
      <c r="BY47" s="23">
        <f t="shared" ca="1" si="33"/>
        <v>0</v>
      </c>
      <c r="BZ47" s="23">
        <f t="shared" ca="1" si="38"/>
        <v>0</v>
      </c>
      <c r="CA47" s="23">
        <f t="shared" ca="1" si="39"/>
        <v>0</v>
      </c>
      <c r="CB47" s="23">
        <f t="shared" ca="1" si="44"/>
        <v>0</v>
      </c>
      <c r="CC47" s="23">
        <f t="shared" ca="1" si="45"/>
        <v>0</v>
      </c>
      <c r="CD47" s="23">
        <f t="shared" ca="1" si="58"/>
        <v>0</v>
      </c>
      <c r="CE47" s="23">
        <f t="shared" ca="1" si="59"/>
        <v>0</v>
      </c>
      <c r="CF47" s="23">
        <f t="shared" ca="1" si="60"/>
        <v>0</v>
      </c>
      <c r="CG47" s="23">
        <f t="shared" ca="1" si="61"/>
        <v>0</v>
      </c>
      <c r="CH47" s="23">
        <f t="shared" ca="1" si="68"/>
        <v>0</v>
      </c>
      <c r="CI47" s="23">
        <f t="shared" ca="1" si="69"/>
        <v>0</v>
      </c>
      <c r="CJ47" s="236">
        <f t="shared" ca="1" si="18"/>
        <v>0</v>
      </c>
      <c r="CQ47" s="23">
        <f t="shared" ca="1" si="34"/>
        <v>0</v>
      </c>
      <c r="CR47" s="23">
        <f t="shared" ca="1" si="35"/>
        <v>0</v>
      </c>
      <c r="CS47" s="23">
        <f t="shared" ca="1" si="62"/>
        <v>0</v>
      </c>
      <c r="CT47" s="23">
        <f t="shared" ca="1" si="63"/>
        <v>0</v>
      </c>
      <c r="CU47" s="23">
        <f t="shared" ca="1" si="64"/>
        <v>0</v>
      </c>
      <c r="CV47" s="23">
        <f t="shared" ca="1" si="65"/>
        <v>0</v>
      </c>
    </row>
    <row r="48" spans="1:100" x14ac:dyDescent="0.2">
      <c r="A48" s="180">
        <f ca="1">VLOOKUP($D48,Curves!$A$2:$I$1700,9)</f>
        <v>5.9131079018863997E-2</v>
      </c>
      <c r="B48" s="86">
        <f t="shared" ca="1" si="0"/>
        <v>0.82615293297782078</v>
      </c>
      <c r="C48" s="86">
        <f t="shared" ca="1" si="1"/>
        <v>30</v>
      </c>
      <c r="D48" s="143">
        <f t="shared" ca="1" si="19"/>
        <v>38078</v>
      </c>
      <c r="E48" s="181">
        <f ca="1">VLOOKUP($D48,Curves!$A$2:$H$1700,2)*$B48</f>
        <v>3.0113274407041568</v>
      </c>
      <c r="F48" s="180">
        <f ca="1">VLOOKUP($D48,Curves!$A$2:$H$1700,3)*$B48</f>
        <v>0.40481493715913219</v>
      </c>
      <c r="G48" s="180">
        <f ca="1">VLOOKUP($D48,Curves!$A$2:$H$1700,7)*$B48</f>
        <v>-0.16109982193067507</v>
      </c>
      <c r="H48" s="180">
        <f ca="1">VLOOKUP($D48,Curves!$A$2:$H$1700,5)*$B48</f>
        <v>8.2615293297782083E-3</v>
      </c>
      <c r="I48" s="180">
        <f ca="1">VLOOKUP($D48,Curves!$A$2:$H$1700,4)*$B48</f>
        <v>-0.28915352654223725</v>
      </c>
      <c r="J48" s="182">
        <f ca="1">VLOOKUP($D48,Curves!$A$2:$H$1700,8)*$B48</f>
        <v>0.32219964386135014</v>
      </c>
      <c r="K48" s="180">
        <f t="shared" ca="1" si="2"/>
        <v>22.416304356214397</v>
      </c>
      <c r="L48" s="144">
        <f ca="1">VLOOKUP($D48,Curves!$N$2:$T$2600,2)*$B48</f>
        <v>21.537806962731789</v>
      </c>
      <c r="M48" s="145">
        <f ca="1">VLOOKUP($D48,Curves!$N$2:$T$2600,3)*$B48</f>
        <v>19.802885803478365</v>
      </c>
      <c r="N48" s="189">
        <f t="shared" ca="1" si="3"/>
        <v>0</v>
      </c>
      <c r="O48" s="190">
        <f t="shared" ca="1" si="4"/>
        <v>0</v>
      </c>
      <c r="P48" s="181">
        <f t="shared" ca="1" si="5"/>
        <v>27.001453134241302</v>
      </c>
      <c r="Q48" s="144">
        <f ca="1">VLOOKUP($D48,Curves!$N$2:$T$2600,4)*$B48</f>
        <v>30.29502805229669</v>
      </c>
      <c r="R48" s="145">
        <f ca="1">VLOOKUP($D48,Curves!$N$2:$T$2600,5)*$B48</f>
        <v>19.992900978063261</v>
      </c>
      <c r="S48" s="189">
        <f t="shared" ca="1" si="6"/>
        <v>1</v>
      </c>
      <c r="T48" s="190">
        <f t="shared" ca="1" si="7"/>
        <v>0</v>
      </c>
      <c r="U48" s="157">
        <f t="shared" ca="1" si="8"/>
        <v>23.376707140801113</v>
      </c>
      <c r="V48" s="157">
        <f t="shared" ca="1" si="9"/>
        <v>24.646917275254513</v>
      </c>
      <c r="W48" s="157">
        <f t="shared" ca="1" si="10"/>
        <v>22.416304356214397</v>
      </c>
      <c r="X48" s="144">
        <f ca="1">VLOOKUP($D48,Curves!$N$2:$T$2600,6)*$B48</f>
        <v>17.03274956562775</v>
      </c>
      <c r="Y48" s="145">
        <f ca="1">VLOOKUP($D48,Curves!$N$2:$T$2600,7)*$B48</f>
        <v>27.667806629058276</v>
      </c>
      <c r="Z48" s="208">
        <f t="shared" ca="1" si="11"/>
        <v>0</v>
      </c>
      <c r="AA48" s="189">
        <f t="shared" ca="1" si="12"/>
        <v>1</v>
      </c>
      <c r="AB48" s="189">
        <f t="shared" ca="1" si="13"/>
        <v>0</v>
      </c>
      <c r="AC48" s="189">
        <f t="shared" ca="1" si="13"/>
        <v>0</v>
      </c>
      <c r="AD48" s="189">
        <f t="shared" ca="1" si="14"/>
        <v>0</v>
      </c>
      <c r="AE48" s="190">
        <f t="shared" ca="1" si="15"/>
        <v>1</v>
      </c>
      <c r="AF48" s="23">
        <f t="shared" ca="1" si="46"/>
        <v>0</v>
      </c>
      <c r="AG48" s="23">
        <f t="shared" ca="1" si="47"/>
        <v>0</v>
      </c>
      <c r="AH48" s="23">
        <f t="shared" ca="1" si="43"/>
        <v>0</v>
      </c>
      <c r="AI48" s="23">
        <f t="shared" ca="1" si="42"/>
        <v>0</v>
      </c>
      <c r="AJ48" s="23">
        <f t="shared" ca="1" si="51"/>
        <v>0</v>
      </c>
      <c r="AK48" s="23">
        <f t="shared" ca="1" si="52"/>
        <v>0</v>
      </c>
      <c r="AL48" s="23">
        <f t="shared" ca="1" si="53"/>
        <v>0</v>
      </c>
      <c r="AM48" s="23">
        <f t="shared" ca="1" si="50"/>
        <v>0</v>
      </c>
      <c r="AN48" s="23">
        <f t="shared" ca="1" si="54"/>
        <v>0</v>
      </c>
      <c r="AO48" s="23">
        <f t="shared" ca="1" si="55"/>
        <v>0</v>
      </c>
      <c r="AP48" s="23">
        <f t="shared" ca="1" si="70"/>
        <v>0</v>
      </c>
      <c r="AQ48" s="23">
        <f t="shared" ca="1" si="71"/>
        <v>0</v>
      </c>
      <c r="AR48" s="236">
        <f t="shared" ca="1" si="16"/>
        <v>0</v>
      </c>
      <c r="AS48" s="23">
        <f t="shared" ca="1" si="24"/>
        <v>60000</v>
      </c>
      <c r="AT48" s="23">
        <f t="shared" ca="1" si="25"/>
        <v>0</v>
      </c>
      <c r="AU48" s="23">
        <f t="shared" ca="1" si="28"/>
        <v>60000</v>
      </c>
      <c r="AV48" s="23">
        <f t="shared" ca="1" si="29"/>
        <v>0</v>
      </c>
      <c r="AW48" s="23">
        <f t="shared" ca="1" si="36"/>
        <v>105600</v>
      </c>
      <c r="AX48" s="23">
        <f t="shared" ca="1" si="37"/>
        <v>0</v>
      </c>
      <c r="AY48" s="23">
        <f t="shared" ca="1" si="40"/>
        <v>130800</v>
      </c>
      <c r="AZ48" s="23">
        <f t="shared" ca="1" si="41"/>
        <v>0</v>
      </c>
      <c r="BA48" s="23">
        <f t="shared" ca="1" si="48"/>
        <v>60000</v>
      </c>
      <c r="BB48" s="23">
        <f t="shared" ca="1" si="49"/>
        <v>0</v>
      </c>
      <c r="BC48" s="23">
        <f t="shared" ca="1" si="56"/>
        <v>63600</v>
      </c>
      <c r="BD48" s="23">
        <f t="shared" ca="1" si="57"/>
        <v>0</v>
      </c>
      <c r="BE48" s="23">
        <f t="shared" ca="1" si="66"/>
        <v>63600</v>
      </c>
      <c r="BF48" s="23">
        <f t="shared" ca="1" si="67"/>
        <v>0</v>
      </c>
      <c r="BG48" s="23"/>
      <c r="BH48" s="23"/>
      <c r="BI48" s="23"/>
      <c r="BJ48" s="23"/>
      <c r="BK48" s="23"/>
      <c r="BL48" s="23"/>
      <c r="BM48" s="23"/>
      <c r="BN48" s="23"/>
      <c r="BO48" s="236">
        <f t="shared" ca="1" si="17"/>
        <v>543600</v>
      </c>
      <c r="BP48" s="23">
        <f t="shared" ca="1" si="20"/>
        <v>0</v>
      </c>
      <c r="BQ48" s="23">
        <f t="shared" ca="1" si="21"/>
        <v>0</v>
      </c>
      <c r="BR48" s="23">
        <f t="shared" ca="1" si="22"/>
        <v>0</v>
      </c>
      <c r="BS48" s="23">
        <f t="shared" ca="1" si="23"/>
        <v>0</v>
      </c>
      <c r="BT48" s="23">
        <f t="shared" ca="1" si="26"/>
        <v>0</v>
      </c>
      <c r="BU48" s="23">
        <f t="shared" ca="1" si="27"/>
        <v>0</v>
      </c>
      <c r="BV48" s="23">
        <f t="shared" ca="1" si="30"/>
        <v>0</v>
      </c>
      <c r="BW48" s="23">
        <f t="shared" ca="1" si="31"/>
        <v>0</v>
      </c>
      <c r="BX48" s="23">
        <f t="shared" ca="1" si="32"/>
        <v>0</v>
      </c>
      <c r="BY48" s="23">
        <f t="shared" ca="1" si="33"/>
        <v>0</v>
      </c>
      <c r="BZ48" s="23">
        <f t="shared" ca="1" si="38"/>
        <v>0</v>
      </c>
      <c r="CA48" s="23">
        <f t="shared" ca="1" si="39"/>
        <v>0</v>
      </c>
      <c r="CB48" s="23">
        <f t="shared" ca="1" si="44"/>
        <v>0</v>
      </c>
      <c r="CC48" s="23">
        <f t="shared" ca="1" si="45"/>
        <v>0</v>
      </c>
      <c r="CD48" s="23">
        <f t="shared" ca="1" si="58"/>
        <v>0</v>
      </c>
      <c r="CE48" s="23">
        <f t="shared" ca="1" si="59"/>
        <v>0</v>
      </c>
      <c r="CF48" s="23">
        <f t="shared" ca="1" si="60"/>
        <v>0</v>
      </c>
      <c r="CG48" s="23">
        <f t="shared" ca="1" si="61"/>
        <v>0</v>
      </c>
      <c r="CH48" s="23">
        <f t="shared" ca="1" si="68"/>
        <v>0</v>
      </c>
      <c r="CI48" s="23">
        <f t="shared" ca="1" si="69"/>
        <v>0</v>
      </c>
      <c r="CJ48" s="236">
        <f t="shared" ca="1" si="18"/>
        <v>0</v>
      </c>
      <c r="CQ48" s="23">
        <f t="shared" ca="1" si="34"/>
        <v>0</v>
      </c>
      <c r="CR48" s="23">
        <f t="shared" ca="1" si="35"/>
        <v>0</v>
      </c>
      <c r="CS48" s="23">
        <f t="shared" ca="1" si="62"/>
        <v>0</v>
      </c>
      <c r="CT48" s="23">
        <f t="shared" ca="1" si="63"/>
        <v>0</v>
      </c>
      <c r="CU48" s="23">
        <f t="shared" ca="1" si="64"/>
        <v>0</v>
      </c>
      <c r="CV48" s="23">
        <f t="shared" ca="1" si="65"/>
        <v>0</v>
      </c>
    </row>
    <row r="49" spans="1:100" x14ac:dyDescent="0.2">
      <c r="A49" s="180">
        <f ca="1">VLOOKUP($D49,Curves!$A$2:$I$1700,9)</f>
        <v>5.9148948799339997E-2</v>
      </c>
      <c r="B49" s="86">
        <f t="shared" ca="1" si="0"/>
        <v>0.82216018509889499</v>
      </c>
      <c r="C49" s="86">
        <f t="shared" ca="1" si="1"/>
        <v>31</v>
      </c>
      <c r="D49" s="143">
        <f t="shared" ca="1" si="19"/>
        <v>38108</v>
      </c>
      <c r="E49" s="181">
        <f ca="1">VLOOKUP($D49,Curves!$A$2:$H$1700,2)*$B49</f>
        <v>2.9597766663560221</v>
      </c>
      <c r="F49" s="180">
        <f ca="1">VLOOKUP($D49,Curves!$A$2:$H$1700,3)*$B49</f>
        <v>0.40285849069845853</v>
      </c>
      <c r="G49" s="180">
        <f ca="1">VLOOKUP($D49,Curves!$A$2:$H$1700,7)*$B49</f>
        <v>-0.16032123609428453</v>
      </c>
      <c r="H49" s="180">
        <f ca="1">VLOOKUP($D49,Curves!$A$2:$H$1700,5)*$B49</f>
        <v>8.2216018509889497E-3</v>
      </c>
      <c r="I49" s="180">
        <f ca="1">VLOOKUP($D49,Curves!$A$2:$H$1700,4)*$B49</f>
        <v>-0.28775606478461324</v>
      </c>
      <c r="J49" s="182">
        <f ca="1">VLOOKUP($D49,Curves!$A$2:$H$1700,8)*$B49</f>
        <v>0.32064247218856906</v>
      </c>
      <c r="K49" s="180">
        <f t="shared" ca="1" si="2"/>
        <v>22.040154511785566</v>
      </c>
      <c r="L49" s="144">
        <f ca="1">VLOOKUP($D49,Curves!$N$2:$T$2600,2)*$B49</f>
        <v>29.877301126493848</v>
      </c>
      <c r="M49" s="145">
        <f ca="1">VLOOKUP($D49,Curves!$N$2:$T$2600,3)*$B49</f>
        <v>16.278771664958121</v>
      </c>
      <c r="N49" s="189">
        <f t="shared" ca="1" si="3"/>
        <v>1</v>
      </c>
      <c r="O49" s="190">
        <f t="shared" ca="1" si="4"/>
        <v>0</v>
      </c>
      <c r="P49" s="181">
        <f t="shared" ca="1" si="5"/>
        <v>26.603143539084435</v>
      </c>
      <c r="Q49" s="144">
        <f ca="1">VLOOKUP($D49,Curves!$N$2:$T$2600,4)*$B49</f>
        <v>32.278008866982617</v>
      </c>
      <c r="R49" s="145">
        <f ca="1">VLOOKUP($D49,Curves!$N$2:$T$2600,5)*$B49</f>
        <v>24.286611867821357</v>
      </c>
      <c r="S49" s="189">
        <f t="shared" ca="1" si="6"/>
        <v>1</v>
      </c>
      <c r="T49" s="190">
        <f t="shared" ca="1" si="7"/>
        <v>0</v>
      </c>
      <c r="U49" s="157">
        <f t="shared" ca="1" si="8"/>
        <v>22.99591572696303</v>
      </c>
      <c r="V49" s="157">
        <f t="shared" ca="1" si="9"/>
        <v>24.259987011552582</v>
      </c>
      <c r="W49" s="157">
        <f t="shared" ca="1" si="10"/>
        <v>22.040154511785566</v>
      </c>
      <c r="X49" s="144">
        <f ca="1">VLOOKUP($D49,Curves!$N$2:$T$2600,6)*$B49</f>
        <v>26.994386372866863</v>
      </c>
      <c r="Y49" s="145">
        <f ca="1">VLOOKUP($D49,Curves!$N$2:$T$2600,7)*$B49</f>
        <v>19.77538307794682</v>
      </c>
      <c r="Z49" s="208">
        <f t="shared" ca="1" si="11"/>
        <v>1</v>
      </c>
      <c r="AA49" s="189">
        <f t="shared" ca="1" si="12"/>
        <v>0</v>
      </c>
      <c r="AB49" s="189">
        <f t="shared" ca="1" si="13"/>
        <v>1</v>
      </c>
      <c r="AC49" s="189">
        <f t="shared" ca="1" si="13"/>
        <v>1</v>
      </c>
      <c r="AD49" s="189">
        <f t="shared" ca="1" si="14"/>
        <v>1</v>
      </c>
      <c r="AE49" s="190">
        <f t="shared" ca="1" si="15"/>
        <v>0</v>
      </c>
      <c r="AF49" s="23">
        <f t="shared" ca="1" si="46"/>
        <v>105600</v>
      </c>
      <c r="AG49" s="23">
        <f t="shared" ca="1" si="47"/>
        <v>0</v>
      </c>
      <c r="AH49" s="23">
        <f t="shared" ca="1" si="43"/>
        <v>61200</v>
      </c>
      <c r="AI49" s="23">
        <f t="shared" ca="1" si="42"/>
        <v>0</v>
      </c>
      <c r="AJ49" s="23">
        <f t="shared" ca="1" si="51"/>
        <v>50400</v>
      </c>
      <c r="AK49" s="23">
        <f t="shared" ca="1" si="52"/>
        <v>0</v>
      </c>
      <c r="AL49" s="23">
        <f t="shared" ca="1" si="53"/>
        <v>60000</v>
      </c>
      <c r="AM49" s="23">
        <f t="shared" ca="1" si="50"/>
        <v>0</v>
      </c>
      <c r="AN49" s="23">
        <f t="shared" ca="1" si="54"/>
        <v>126720</v>
      </c>
      <c r="AO49" s="23">
        <f t="shared" ca="1" si="55"/>
        <v>0</v>
      </c>
      <c r="AP49" s="23">
        <f t="shared" ca="1" si="70"/>
        <v>66000</v>
      </c>
      <c r="AQ49" s="23">
        <f t="shared" ca="1" si="71"/>
        <v>0</v>
      </c>
      <c r="AR49" s="236">
        <f t="shared" ca="1" si="16"/>
        <v>469920</v>
      </c>
      <c r="AS49" s="23">
        <f t="shared" ca="1" si="24"/>
        <v>60000</v>
      </c>
      <c r="AT49" s="23">
        <f t="shared" ca="1" si="25"/>
        <v>0</v>
      </c>
      <c r="AU49" s="23">
        <f t="shared" ca="1" si="28"/>
        <v>60000</v>
      </c>
      <c r="AV49" s="23">
        <f t="shared" ca="1" si="29"/>
        <v>0</v>
      </c>
      <c r="AW49" s="23">
        <f t="shared" ca="1" si="36"/>
        <v>105600</v>
      </c>
      <c r="AX49" s="23">
        <f t="shared" ca="1" si="37"/>
        <v>0</v>
      </c>
      <c r="AY49" s="23">
        <f t="shared" ca="1" si="40"/>
        <v>130800</v>
      </c>
      <c r="AZ49" s="23">
        <f t="shared" ca="1" si="41"/>
        <v>0</v>
      </c>
      <c r="BA49" s="23">
        <f t="shared" ca="1" si="48"/>
        <v>60000</v>
      </c>
      <c r="BB49" s="23">
        <f t="shared" ca="1" si="49"/>
        <v>0</v>
      </c>
      <c r="BC49" s="23">
        <f t="shared" ca="1" si="56"/>
        <v>63600</v>
      </c>
      <c r="BD49" s="23">
        <f t="shared" ca="1" si="57"/>
        <v>0</v>
      </c>
      <c r="BE49" s="23">
        <f t="shared" ca="1" si="66"/>
        <v>63600</v>
      </c>
      <c r="BF49" s="23">
        <f t="shared" ca="1" si="67"/>
        <v>0</v>
      </c>
      <c r="BG49" s="23"/>
      <c r="BH49" s="23"/>
      <c r="BI49" s="23"/>
      <c r="BJ49" s="23"/>
      <c r="BK49" s="23"/>
      <c r="BL49" s="23"/>
      <c r="BM49" s="23"/>
      <c r="BN49" s="23"/>
      <c r="BO49" s="236">
        <f t="shared" ca="1" si="17"/>
        <v>543600</v>
      </c>
      <c r="BP49" s="23">
        <f t="shared" ca="1" si="20"/>
        <v>65400</v>
      </c>
      <c r="BQ49" s="23">
        <f t="shared" ca="1" si="21"/>
        <v>32700</v>
      </c>
      <c r="BR49" s="23">
        <f t="shared" ca="1" si="22"/>
        <v>62400</v>
      </c>
      <c r="BS49" s="23">
        <f t="shared" ca="1" si="23"/>
        <v>31200</v>
      </c>
      <c r="BT49" s="23">
        <f t="shared" ca="1" si="26"/>
        <v>67200</v>
      </c>
      <c r="BU49" s="23">
        <f t="shared" ca="1" si="27"/>
        <v>33600</v>
      </c>
      <c r="BV49" s="23">
        <f t="shared" ca="1" si="30"/>
        <v>8400</v>
      </c>
      <c r="BW49" s="23">
        <f t="shared" ca="1" si="31"/>
        <v>4200</v>
      </c>
      <c r="BX49" s="23">
        <f t="shared" ca="1" si="32"/>
        <v>66000</v>
      </c>
      <c r="BY49" s="23">
        <f t="shared" ca="1" si="33"/>
        <v>33000</v>
      </c>
      <c r="BZ49" s="23">
        <f t="shared" ca="1" si="38"/>
        <v>66000</v>
      </c>
      <c r="CA49" s="23">
        <f t="shared" ca="1" si="39"/>
        <v>33000</v>
      </c>
      <c r="CB49" s="23">
        <f t="shared" ca="1" si="44"/>
        <v>240000</v>
      </c>
      <c r="CC49" s="23">
        <f t="shared" ca="1" si="45"/>
        <v>120000</v>
      </c>
      <c r="CD49" s="23">
        <f t="shared" ca="1" si="58"/>
        <v>120000</v>
      </c>
      <c r="CE49" s="23">
        <f t="shared" ca="1" si="59"/>
        <v>60000</v>
      </c>
      <c r="CF49" s="23">
        <f t="shared" ca="1" si="60"/>
        <v>63600</v>
      </c>
      <c r="CG49" s="23">
        <f t="shared" ca="1" si="61"/>
        <v>31800</v>
      </c>
      <c r="CH49" s="23">
        <f t="shared" ca="1" si="68"/>
        <v>90000</v>
      </c>
      <c r="CI49" s="23">
        <f t="shared" ca="1" si="69"/>
        <v>45000</v>
      </c>
      <c r="CJ49" s="236">
        <f t="shared" ca="1" si="18"/>
        <v>1273500</v>
      </c>
      <c r="CQ49" s="23">
        <f t="shared" ca="1" si="34"/>
        <v>30000</v>
      </c>
      <c r="CR49" s="23">
        <f t="shared" ca="1" si="35"/>
        <v>15000</v>
      </c>
      <c r="CS49" s="23">
        <f t="shared" ca="1" si="62"/>
        <v>60000</v>
      </c>
      <c r="CT49" s="23">
        <f t="shared" ca="1" si="63"/>
        <v>30000</v>
      </c>
      <c r="CU49" s="23">
        <f t="shared" ca="1" si="64"/>
        <v>120000</v>
      </c>
      <c r="CV49" s="23">
        <f t="shared" ca="1" si="65"/>
        <v>60000</v>
      </c>
    </row>
    <row r="50" spans="1:100" x14ac:dyDescent="0.2">
      <c r="A50" s="180">
        <f ca="1">VLOOKUP($D50,Curves!$A$2:$I$1700,9)</f>
        <v>5.9167414239278002E-2</v>
      </c>
      <c r="B50" s="86">
        <f t="shared" ca="1" si="0"/>
        <v>0.81805216691559712</v>
      </c>
      <c r="C50" s="86">
        <f t="shared" ca="1" si="1"/>
        <v>30</v>
      </c>
      <c r="D50" s="143">
        <f t="shared" ca="1" si="19"/>
        <v>38139</v>
      </c>
      <c r="E50" s="181">
        <f ca="1">VLOOKUP($D50,Curves!$A$2:$H$1700,2)*$B50</f>
        <v>2.9613488442344615</v>
      </c>
      <c r="F50" s="180">
        <f ca="1">VLOOKUP($D50,Curves!$A$2:$H$1700,3)*$B50</f>
        <v>0.40084556178864256</v>
      </c>
      <c r="G50" s="180">
        <f ca="1">VLOOKUP($D50,Curves!$A$2:$H$1700,7)*$B50</f>
        <v>-0.15952017254854145</v>
      </c>
      <c r="H50" s="180">
        <f ca="1">VLOOKUP($D50,Curves!$A$2:$H$1700,5)*$B50</f>
        <v>8.1805216691559716E-3</v>
      </c>
      <c r="I50" s="180">
        <f ca="1">VLOOKUP($D50,Curves!$A$2:$H$1700,4)*$B50</f>
        <v>-0.28631825842045899</v>
      </c>
      <c r="J50" s="182">
        <f ca="1">VLOOKUP($D50,Curves!$A$2:$H$1700,8)*$B50</f>
        <v>0.3190403450970829</v>
      </c>
      <c r="K50" s="180">
        <f t="shared" ca="1" si="2"/>
        <v>22.062729393605021</v>
      </c>
      <c r="L50" s="144">
        <f ca="1">VLOOKUP($D50,Curves!$N$2:$T$2600,2)*$B50</f>
        <v>27.482457299610811</v>
      </c>
      <c r="M50" s="145">
        <f ca="1">VLOOKUP($D50,Curves!$N$2:$T$2600,3)*$B50</f>
        <v>16.8518746384613</v>
      </c>
      <c r="N50" s="189">
        <f t="shared" ca="1" si="3"/>
        <v>1</v>
      </c>
      <c r="O50" s="190">
        <f t="shared" ca="1" si="4"/>
        <v>0</v>
      </c>
      <c r="P50" s="181">
        <f t="shared" ca="1" si="5"/>
        <v>26.602918919986585</v>
      </c>
      <c r="Q50" s="144">
        <f ca="1">VLOOKUP($D50,Curves!$N$2:$T$2600,4)*$B50</f>
        <v>26.390362904697163</v>
      </c>
      <c r="R50" s="145">
        <f ca="1">VLOOKUP($D50,Curves!$N$2:$T$2600,5)*$B50</f>
        <v>21.678382423263322</v>
      </c>
      <c r="S50" s="189">
        <f t="shared" ca="1" si="6"/>
        <v>0</v>
      </c>
      <c r="T50" s="190">
        <f t="shared" ca="1" si="7"/>
        <v>0</v>
      </c>
      <c r="U50" s="157">
        <f t="shared" ca="1" si="8"/>
        <v>23.013715037644403</v>
      </c>
      <c r="V50" s="157">
        <f t="shared" ca="1" si="9"/>
        <v>24.271470244277133</v>
      </c>
      <c r="W50" s="157">
        <f t="shared" ca="1" si="10"/>
        <v>22.062729393605021</v>
      </c>
      <c r="X50" s="144">
        <f ca="1">VLOOKUP($D50,Curves!$N$2:$T$2600,6)*$B50</f>
        <v>25.03007725733293</v>
      </c>
      <c r="Y50" s="145">
        <f ca="1">VLOOKUP($D50,Curves!$N$2:$T$2600,7)*$B50</f>
        <v>20.222463912360375</v>
      </c>
      <c r="Z50" s="208">
        <f t="shared" ca="1" si="11"/>
        <v>1</v>
      </c>
      <c r="AA50" s="189">
        <f t="shared" ca="1" si="12"/>
        <v>0</v>
      </c>
      <c r="AB50" s="189">
        <f t="shared" ca="1" si="13"/>
        <v>1</v>
      </c>
      <c r="AC50" s="189">
        <f t="shared" ca="1" si="13"/>
        <v>1</v>
      </c>
      <c r="AD50" s="189">
        <f t="shared" ca="1" si="14"/>
        <v>1</v>
      </c>
      <c r="AE50" s="190">
        <f t="shared" ca="1" si="15"/>
        <v>0</v>
      </c>
      <c r="AF50" s="23">
        <f t="shared" ca="1" si="46"/>
        <v>105600</v>
      </c>
      <c r="AG50" s="23">
        <f t="shared" ca="1" si="47"/>
        <v>0</v>
      </c>
      <c r="AH50" s="23">
        <f t="shared" ca="1" si="43"/>
        <v>61200</v>
      </c>
      <c r="AI50" s="23">
        <f t="shared" ca="1" si="42"/>
        <v>0</v>
      </c>
      <c r="AJ50" s="23">
        <f t="shared" ca="1" si="51"/>
        <v>50400</v>
      </c>
      <c r="AK50" s="23">
        <f t="shared" ca="1" si="52"/>
        <v>0</v>
      </c>
      <c r="AL50" s="23">
        <f t="shared" ca="1" si="53"/>
        <v>60000</v>
      </c>
      <c r="AM50" s="23">
        <f t="shared" ca="1" si="50"/>
        <v>0</v>
      </c>
      <c r="AN50" s="23">
        <f t="shared" ca="1" si="54"/>
        <v>126720</v>
      </c>
      <c r="AO50" s="23">
        <f t="shared" ca="1" si="55"/>
        <v>0</v>
      </c>
      <c r="AP50" s="23">
        <f t="shared" ca="1" si="70"/>
        <v>66000</v>
      </c>
      <c r="AQ50" s="23">
        <f t="shared" ca="1" si="71"/>
        <v>0</v>
      </c>
      <c r="AR50" s="236">
        <f t="shared" ca="1" si="16"/>
        <v>469920</v>
      </c>
      <c r="AS50" s="23">
        <f t="shared" ca="1" si="24"/>
        <v>0</v>
      </c>
      <c r="AT50" s="23">
        <f t="shared" ca="1" si="25"/>
        <v>0</v>
      </c>
      <c r="AU50" s="23">
        <f t="shared" ca="1" si="28"/>
        <v>0</v>
      </c>
      <c r="AV50" s="23">
        <f t="shared" ca="1" si="29"/>
        <v>0</v>
      </c>
      <c r="AW50" s="23">
        <f t="shared" ca="1" si="36"/>
        <v>0</v>
      </c>
      <c r="AX50" s="23">
        <f t="shared" ca="1" si="37"/>
        <v>0</v>
      </c>
      <c r="AY50" s="23">
        <f t="shared" ca="1" si="40"/>
        <v>0</v>
      </c>
      <c r="AZ50" s="23">
        <f t="shared" ca="1" si="41"/>
        <v>0</v>
      </c>
      <c r="BA50" s="23">
        <f t="shared" ca="1" si="48"/>
        <v>0</v>
      </c>
      <c r="BB50" s="23">
        <f t="shared" ca="1" si="49"/>
        <v>0</v>
      </c>
      <c r="BC50" s="23">
        <f t="shared" ca="1" si="56"/>
        <v>0</v>
      </c>
      <c r="BD50" s="23">
        <f t="shared" ca="1" si="57"/>
        <v>0</v>
      </c>
      <c r="BE50" s="23">
        <f t="shared" ca="1" si="66"/>
        <v>0</v>
      </c>
      <c r="BF50" s="23">
        <f t="shared" ca="1" si="67"/>
        <v>0</v>
      </c>
      <c r="BG50" s="23"/>
      <c r="BH50" s="23"/>
      <c r="BI50" s="23"/>
      <c r="BJ50" s="23"/>
      <c r="BK50" s="23"/>
      <c r="BL50" s="23"/>
      <c r="BM50" s="23"/>
      <c r="BN50" s="23"/>
      <c r="BO50" s="236">
        <f t="shared" ca="1" si="17"/>
        <v>0</v>
      </c>
      <c r="BP50" s="23">
        <f t="shared" ca="1" si="20"/>
        <v>65400</v>
      </c>
      <c r="BQ50" s="23">
        <f t="shared" ca="1" si="21"/>
        <v>32700</v>
      </c>
      <c r="BR50" s="23">
        <f t="shared" ca="1" si="22"/>
        <v>62400</v>
      </c>
      <c r="BS50" s="23">
        <f t="shared" ca="1" si="23"/>
        <v>31200</v>
      </c>
      <c r="BT50" s="23">
        <f t="shared" ca="1" si="26"/>
        <v>67200</v>
      </c>
      <c r="BU50" s="23">
        <f t="shared" ca="1" si="27"/>
        <v>33600</v>
      </c>
      <c r="BV50" s="23">
        <f t="shared" ca="1" si="30"/>
        <v>8400</v>
      </c>
      <c r="BW50" s="23">
        <f t="shared" ca="1" si="31"/>
        <v>4200</v>
      </c>
      <c r="BX50" s="23">
        <f t="shared" ca="1" si="32"/>
        <v>66000</v>
      </c>
      <c r="BY50" s="23">
        <f t="shared" ca="1" si="33"/>
        <v>33000</v>
      </c>
      <c r="BZ50" s="23">
        <f t="shared" ca="1" si="38"/>
        <v>66000</v>
      </c>
      <c r="CA50" s="23">
        <f t="shared" ca="1" si="39"/>
        <v>33000</v>
      </c>
      <c r="CB50" s="23">
        <f t="shared" ca="1" si="44"/>
        <v>240000</v>
      </c>
      <c r="CC50" s="23">
        <f t="shared" ca="1" si="45"/>
        <v>120000</v>
      </c>
      <c r="CD50" s="23">
        <f t="shared" ca="1" si="58"/>
        <v>120000</v>
      </c>
      <c r="CE50" s="23">
        <f t="shared" ca="1" si="59"/>
        <v>60000</v>
      </c>
      <c r="CF50" s="23">
        <f t="shared" ca="1" si="60"/>
        <v>63600</v>
      </c>
      <c r="CG50" s="23">
        <f t="shared" ca="1" si="61"/>
        <v>31800</v>
      </c>
      <c r="CH50" s="23">
        <f t="shared" ca="1" si="68"/>
        <v>90000</v>
      </c>
      <c r="CI50" s="23">
        <f t="shared" ca="1" si="69"/>
        <v>45000</v>
      </c>
      <c r="CJ50" s="236">
        <f t="shared" ca="1" si="18"/>
        <v>1273500</v>
      </c>
      <c r="CQ50" s="23">
        <f t="shared" ca="1" si="34"/>
        <v>30000</v>
      </c>
      <c r="CR50" s="23">
        <f t="shared" ca="1" si="35"/>
        <v>15000</v>
      </c>
      <c r="CS50" s="23">
        <f t="shared" ca="1" si="62"/>
        <v>60000</v>
      </c>
      <c r="CT50" s="23">
        <f t="shared" ca="1" si="63"/>
        <v>30000</v>
      </c>
      <c r="CU50" s="23">
        <f t="shared" ca="1" si="64"/>
        <v>120000</v>
      </c>
      <c r="CV50" s="23">
        <f t="shared" ca="1" si="65"/>
        <v>60000</v>
      </c>
    </row>
    <row r="51" spans="1:100" x14ac:dyDescent="0.2">
      <c r="A51" s="180">
        <f ca="1">VLOOKUP($D51,Curves!$A$2:$I$1700,9)</f>
        <v>5.9187320724420997E-2</v>
      </c>
      <c r="B51" s="86">
        <f t="shared" ca="1" si="0"/>
        <v>0.81408817195010152</v>
      </c>
      <c r="C51" s="86">
        <f t="shared" ca="1" si="1"/>
        <v>31</v>
      </c>
      <c r="D51" s="143">
        <f t="shared" ca="1" si="19"/>
        <v>38169</v>
      </c>
      <c r="E51" s="181">
        <f ca="1">VLOOKUP($D51,Curves!$A$2:$H$1700,2)*$B51</f>
        <v>2.959210505038619</v>
      </c>
      <c r="F51" s="180">
        <f ca="1">VLOOKUP($D51,Curves!$A$2:$H$1700,3)*$B51</f>
        <v>0.39890320425554976</v>
      </c>
      <c r="G51" s="180">
        <f ca="1">VLOOKUP($D51,Curves!$A$2:$H$1700,7)*$B51</f>
        <v>-0.15874719353026981</v>
      </c>
      <c r="H51" s="180">
        <f ca="1">VLOOKUP($D51,Curves!$A$2:$H$1700,5)*$B51</f>
        <v>8.1408817195010152E-3</v>
      </c>
      <c r="I51" s="180">
        <f ca="1">VLOOKUP($D51,Curves!$A$2:$H$1700,4)*$B51</f>
        <v>-0.28493086018253549</v>
      </c>
      <c r="J51" s="182">
        <f ca="1">VLOOKUP($D51,Curves!$A$2:$H$1700,8)*$B51</f>
        <v>0.31749438706053962</v>
      </c>
      <c r="K51" s="180">
        <f t="shared" ca="1" si="2"/>
        <v>22.057097336420625</v>
      </c>
      <c r="L51" s="144">
        <f ca="1">VLOOKUP($D51,Curves!$N$2:$T$2600,2)*$B51</f>
        <v>24.092934226374155</v>
      </c>
      <c r="M51" s="145">
        <f ca="1">VLOOKUP($D51,Curves!$N$2:$T$2600,3)*$B51</f>
        <v>17.478473051768677</v>
      </c>
      <c r="N51" s="189">
        <f t="shared" ca="1" si="3"/>
        <v>1</v>
      </c>
      <c r="O51" s="190">
        <f t="shared" ca="1" si="4"/>
        <v>0</v>
      </c>
      <c r="P51" s="181">
        <f t="shared" ca="1" si="5"/>
        <v>26.575286690743688</v>
      </c>
      <c r="Q51" s="144">
        <f ca="1">VLOOKUP($D51,Curves!$N$2:$T$2600,4)*$B51</f>
        <v>24.837830126197598</v>
      </c>
      <c r="R51" s="145">
        <f ca="1">VLOOKUP($D51,Curves!$N$2:$T$2600,5)*$B51</f>
        <v>20.360345180472041</v>
      </c>
      <c r="S51" s="189">
        <f t="shared" ca="1" si="6"/>
        <v>0</v>
      </c>
      <c r="T51" s="190">
        <f t="shared" ca="1" si="7"/>
        <v>0</v>
      </c>
      <c r="U51" s="157">
        <f t="shared" ca="1" si="8"/>
        <v>23.003474836312616</v>
      </c>
      <c r="V51" s="157">
        <f t="shared" ca="1" si="9"/>
        <v>24.255135400685901</v>
      </c>
      <c r="W51" s="157">
        <f t="shared" ca="1" si="10"/>
        <v>22.057097336420625</v>
      </c>
      <c r="X51" s="144">
        <f ca="1">VLOOKUP($D51,Curves!$N$2:$T$2600,6)*$B51</f>
        <v>23.364128565610777</v>
      </c>
      <c r="Y51" s="145">
        <f ca="1">VLOOKUP($D51,Curves!$N$2:$T$2600,7)*$B51</f>
        <v>18.904880322336865</v>
      </c>
      <c r="Z51" s="208">
        <f t="shared" ca="1" si="11"/>
        <v>1</v>
      </c>
      <c r="AA51" s="189">
        <f t="shared" ca="1" si="12"/>
        <v>0</v>
      </c>
      <c r="AB51" s="189">
        <f t="shared" ca="1" si="13"/>
        <v>0</v>
      </c>
      <c r="AC51" s="189">
        <f t="shared" ca="1" si="13"/>
        <v>0</v>
      </c>
      <c r="AD51" s="189">
        <f t="shared" ca="1" si="14"/>
        <v>1</v>
      </c>
      <c r="AE51" s="190">
        <f t="shared" ca="1" si="15"/>
        <v>0</v>
      </c>
      <c r="AF51" s="23">
        <f t="shared" ca="1" si="46"/>
        <v>105600</v>
      </c>
      <c r="AG51" s="23">
        <f t="shared" ca="1" si="47"/>
        <v>0</v>
      </c>
      <c r="AH51" s="23">
        <f t="shared" ca="1" si="43"/>
        <v>61200</v>
      </c>
      <c r="AI51" s="23">
        <f t="shared" ca="1" si="42"/>
        <v>0</v>
      </c>
      <c r="AJ51" s="23">
        <f t="shared" ca="1" si="51"/>
        <v>50400</v>
      </c>
      <c r="AK51" s="23">
        <f t="shared" ca="1" si="52"/>
        <v>0</v>
      </c>
      <c r="AL51" s="23">
        <f t="shared" ca="1" si="53"/>
        <v>60000</v>
      </c>
      <c r="AM51" s="23">
        <f t="shared" ca="1" si="50"/>
        <v>0</v>
      </c>
      <c r="AN51" s="23">
        <f t="shared" ca="1" si="54"/>
        <v>126720</v>
      </c>
      <c r="AO51" s="23">
        <f t="shared" ca="1" si="55"/>
        <v>0</v>
      </c>
      <c r="AP51" s="23">
        <f t="shared" ca="1" si="70"/>
        <v>66000</v>
      </c>
      <c r="AQ51" s="23">
        <f t="shared" ca="1" si="71"/>
        <v>0</v>
      </c>
      <c r="AR51" s="236">
        <f t="shared" ca="1" si="16"/>
        <v>469920</v>
      </c>
      <c r="AS51" s="23">
        <f t="shared" ca="1" si="24"/>
        <v>0</v>
      </c>
      <c r="AT51" s="23">
        <f t="shared" ca="1" si="25"/>
        <v>0</v>
      </c>
      <c r="AU51" s="23">
        <f t="shared" ca="1" si="28"/>
        <v>0</v>
      </c>
      <c r="AV51" s="23">
        <f t="shared" ca="1" si="29"/>
        <v>0</v>
      </c>
      <c r="AW51" s="23">
        <f t="shared" ca="1" si="36"/>
        <v>0</v>
      </c>
      <c r="AX51" s="23">
        <f t="shared" ca="1" si="37"/>
        <v>0</v>
      </c>
      <c r="AY51" s="23">
        <f t="shared" ca="1" si="40"/>
        <v>0</v>
      </c>
      <c r="AZ51" s="23">
        <f t="shared" ca="1" si="41"/>
        <v>0</v>
      </c>
      <c r="BA51" s="23">
        <f t="shared" ca="1" si="48"/>
        <v>0</v>
      </c>
      <c r="BB51" s="23">
        <f t="shared" ca="1" si="49"/>
        <v>0</v>
      </c>
      <c r="BC51" s="23">
        <f t="shared" ca="1" si="56"/>
        <v>0</v>
      </c>
      <c r="BD51" s="23">
        <f t="shared" ca="1" si="57"/>
        <v>0</v>
      </c>
      <c r="BE51" s="23">
        <f t="shared" ca="1" si="66"/>
        <v>0</v>
      </c>
      <c r="BF51" s="23">
        <f t="shared" ca="1" si="67"/>
        <v>0</v>
      </c>
      <c r="BG51" s="23"/>
      <c r="BH51" s="23"/>
      <c r="BI51" s="23"/>
      <c r="BJ51" s="23"/>
      <c r="BK51" s="23"/>
      <c r="BL51" s="23"/>
      <c r="BM51" s="23"/>
      <c r="BN51" s="23"/>
      <c r="BO51" s="236">
        <f t="shared" ca="1" si="17"/>
        <v>0</v>
      </c>
      <c r="BP51" s="23">
        <f t="shared" ca="1" si="20"/>
        <v>0</v>
      </c>
      <c r="BQ51" s="23">
        <f t="shared" ca="1" si="21"/>
        <v>0</v>
      </c>
      <c r="BR51" s="23">
        <f t="shared" ca="1" si="22"/>
        <v>0</v>
      </c>
      <c r="BS51" s="23">
        <f t="shared" ca="1" si="23"/>
        <v>0</v>
      </c>
      <c r="BT51" s="23">
        <f t="shared" ca="1" si="26"/>
        <v>0</v>
      </c>
      <c r="BU51" s="23">
        <f t="shared" ca="1" si="27"/>
        <v>0</v>
      </c>
      <c r="BV51" s="23">
        <f t="shared" ca="1" si="30"/>
        <v>0</v>
      </c>
      <c r="BW51" s="23">
        <f t="shared" ca="1" si="31"/>
        <v>0</v>
      </c>
      <c r="BX51" s="23">
        <f t="shared" ca="1" si="32"/>
        <v>0</v>
      </c>
      <c r="BY51" s="23">
        <f t="shared" ca="1" si="33"/>
        <v>0</v>
      </c>
      <c r="BZ51" s="23">
        <f t="shared" ca="1" si="38"/>
        <v>0</v>
      </c>
      <c r="CA51" s="23">
        <f t="shared" ca="1" si="39"/>
        <v>0</v>
      </c>
      <c r="CB51" s="23">
        <f t="shared" ca="1" si="44"/>
        <v>0</v>
      </c>
      <c r="CC51" s="23">
        <f t="shared" ca="1" si="45"/>
        <v>0</v>
      </c>
      <c r="CD51" s="23">
        <f t="shared" ca="1" si="58"/>
        <v>0</v>
      </c>
      <c r="CE51" s="23">
        <f t="shared" ca="1" si="59"/>
        <v>0</v>
      </c>
      <c r="CF51" s="23">
        <f t="shared" ca="1" si="60"/>
        <v>0</v>
      </c>
      <c r="CG51" s="23">
        <f t="shared" ca="1" si="61"/>
        <v>0</v>
      </c>
      <c r="CH51" s="23">
        <f t="shared" ca="1" si="68"/>
        <v>0</v>
      </c>
      <c r="CI51" s="23">
        <f t="shared" ca="1" si="69"/>
        <v>0</v>
      </c>
      <c r="CJ51" s="236">
        <f t="shared" ca="1" si="18"/>
        <v>0</v>
      </c>
      <c r="CQ51" s="23">
        <f t="shared" ca="1" si="34"/>
        <v>0</v>
      </c>
      <c r="CR51" s="23">
        <f t="shared" ca="1" si="35"/>
        <v>0</v>
      </c>
      <c r="CS51" s="23">
        <f t="shared" ca="1" si="62"/>
        <v>0</v>
      </c>
      <c r="CT51" s="23">
        <f t="shared" ca="1" si="63"/>
        <v>0</v>
      </c>
      <c r="CU51" s="23">
        <f t="shared" ca="1" si="64"/>
        <v>0</v>
      </c>
      <c r="CV51" s="23">
        <f t="shared" ca="1" si="65"/>
        <v>0</v>
      </c>
    </row>
    <row r="52" spans="1:100" x14ac:dyDescent="0.2">
      <c r="A52" s="180">
        <f ca="1">VLOOKUP($D52,Curves!$A$2:$I$1700,9)</f>
        <v>5.9210129155286999E-2</v>
      </c>
      <c r="B52" s="86">
        <f t="shared" ca="1" si="0"/>
        <v>0.81000316049103871</v>
      </c>
      <c r="C52" s="86">
        <f t="shared" ca="1" si="1"/>
        <v>31</v>
      </c>
      <c r="D52" s="143">
        <f t="shared" ca="1" si="19"/>
        <v>38200</v>
      </c>
      <c r="E52" s="181">
        <f ca="1">VLOOKUP($D52,Curves!$A$2:$H$1700,2)*$B52</f>
        <v>2.9524615199898361</v>
      </c>
      <c r="F52" s="180">
        <f ca="1">VLOOKUP($D52,Curves!$A$2:$H$1700,3)*$B52</f>
        <v>0.39690154864060895</v>
      </c>
      <c r="G52" s="180">
        <f ca="1">VLOOKUP($D52,Curves!$A$2:$H$1700,7)*$B52</f>
        <v>-0.15795061629575255</v>
      </c>
      <c r="H52" s="180">
        <f ca="1">VLOOKUP($D52,Curves!$A$2:$H$1700,5)*$B52</f>
        <v>8.100031604910388E-3</v>
      </c>
      <c r="I52" s="180">
        <f ca="1">VLOOKUP($D52,Curves!$A$2:$H$1700,4)*$B52</f>
        <v>-0.28350110617186353</v>
      </c>
      <c r="J52" s="182">
        <f ca="1">VLOOKUP($D52,Curves!$A$2:$H$1700,8)*$B52</f>
        <v>0.3159012325915051</v>
      </c>
      <c r="K52" s="180">
        <f t="shared" ca="1" si="2"/>
        <v>22.017203103634795</v>
      </c>
      <c r="L52" s="144">
        <f ca="1">VLOOKUP($D52,Curves!$N$2:$T$2600,2)*$B52</f>
        <v>22.858063346901353</v>
      </c>
      <c r="M52" s="145">
        <f ca="1">VLOOKUP($D52,Curves!$N$2:$T$2600,3)*$B52</f>
        <v>13.543252843410166</v>
      </c>
      <c r="N52" s="189">
        <f t="shared" ca="1" si="3"/>
        <v>1</v>
      </c>
      <c r="O52" s="190">
        <f t="shared" ca="1" si="4"/>
        <v>0</v>
      </c>
      <c r="P52" s="181">
        <f t="shared" ca="1" si="5"/>
        <v>26.512720644360058</v>
      </c>
      <c r="Q52" s="144">
        <f ca="1">VLOOKUP($D52,Curves!$N$2:$T$2600,4)*$B52</f>
        <v>24.251494625101699</v>
      </c>
      <c r="R52" s="145">
        <f ca="1">VLOOKUP($D52,Curves!$N$2:$T$2600,5)*$B52</f>
        <v>17.366467760927872</v>
      </c>
      <c r="S52" s="189">
        <f t="shared" ca="1" si="6"/>
        <v>0</v>
      </c>
      <c r="T52" s="190">
        <f t="shared" ca="1" si="7"/>
        <v>0</v>
      </c>
      <c r="U52" s="157">
        <f t="shared" ca="1" si="8"/>
        <v>22.958831777705626</v>
      </c>
      <c r="V52" s="157">
        <f t="shared" ca="1" si="9"/>
        <v>24.204211636960601</v>
      </c>
      <c r="W52" s="157">
        <f t="shared" ca="1" si="10"/>
        <v>22.017203103634795</v>
      </c>
      <c r="X52" s="144">
        <f ca="1">VLOOKUP($D52,Curves!$N$2:$T$2600,6)*$B52</f>
        <v>17.927022676979757</v>
      </c>
      <c r="Y52" s="145">
        <f ca="1">VLOOKUP($D52,Curves!$N$2:$T$2600,7)*$B52</f>
        <v>15.761568403257282</v>
      </c>
      <c r="Z52" s="208">
        <f t="shared" ca="1" si="11"/>
        <v>0</v>
      </c>
      <c r="AA52" s="189">
        <f t="shared" ca="1" si="12"/>
        <v>0</v>
      </c>
      <c r="AB52" s="189">
        <f t="shared" ca="1" si="13"/>
        <v>0</v>
      </c>
      <c r="AC52" s="189">
        <f t="shared" ca="1" si="13"/>
        <v>0</v>
      </c>
      <c r="AD52" s="189">
        <f t="shared" ca="1" si="14"/>
        <v>0</v>
      </c>
      <c r="AE52" s="190">
        <f t="shared" ca="1" si="15"/>
        <v>0</v>
      </c>
      <c r="AF52" s="23">
        <f t="shared" ca="1" si="46"/>
        <v>105600</v>
      </c>
      <c r="AG52" s="23">
        <f t="shared" ca="1" si="47"/>
        <v>0</v>
      </c>
      <c r="AH52" s="23">
        <f t="shared" ca="1" si="43"/>
        <v>61200</v>
      </c>
      <c r="AI52" s="23">
        <f t="shared" ca="1" si="42"/>
        <v>0</v>
      </c>
      <c r="AJ52" s="23">
        <f t="shared" ca="1" si="51"/>
        <v>50400</v>
      </c>
      <c r="AK52" s="23">
        <f t="shared" ca="1" si="52"/>
        <v>0</v>
      </c>
      <c r="AL52" s="23">
        <f t="shared" ca="1" si="53"/>
        <v>60000</v>
      </c>
      <c r="AM52" s="23">
        <f t="shared" ca="1" si="50"/>
        <v>0</v>
      </c>
      <c r="AN52" s="23">
        <f t="shared" ca="1" si="54"/>
        <v>126720</v>
      </c>
      <c r="AO52" s="23">
        <f t="shared" ca="1" si="55"/>
        <v>0</v>
      </c>
      <c r="AP52" s="23">
        <f t="shared" ca="1" si="70"/>
        <v>66000</v>
      </c>
      <c r="AQ52" s="23">
        <f t="shared" ca="1" si="71"/>
        <v>0</v>
      </c>
      <c r="AR52" s="236">
        <f t="shared" ca="1" si="16"/>
        <v>469920</v>
      </c>
      <c r="AS52" s="23">
        <f t="shared" ca="1" si="24"/>
        <v>0</v>
      </c>
      <c r="AT52" s="23">
        <f t="shared" ca="1" si="25"/>
        <v>0</v>
      </c>
      <c r="AU52" s="23">
        <f t="shared" ca="1" si="28"/>
        <v>0</v>
      </c>
      <c r="AV52" s="23">
        <f t="shared" ca="1" si="29"/>
        <v>0</v>
      </c>
      <c r="AW52" s="23">
        <f t="shared" ca="1" si="36"/>
        <v>0</v>
      </c>
      <c r="AX52" s="23">
        <f t="shared" ca="1" si="37"/>
        <v>0</v>
      </c>
      <c r="AY52" s="23">
        <f t="shared" ca="1" si="40"/>
        <v>0</v>
      </c>
      <c r="AZ52" s="23">
        <f t="shared" ca="1" si="41"/>
        <v>0</v>
      </c>
      <c r="BA52" s="23">
        <f t="shared" ca="1" si="48"/>
        <v>0</v>
      </c>
      <c r="BB52" s="23">
        <f t="shared" ca="1" si="49"/>
        <v>0</v>
      </c>
      <c r="BC52" s="23">
        <f t="shared" ca="1" si="56"/>
        <v>0</v>
      </c>
      <c r="BD52" s="23">
        <f t="shared" ca="1" si="57"/>
        <v>0</v>
      </c>
      <c r="BE52" s="23">
        <f t="shared" ca="1" si="66"/>
        <v>0</v>
      </c>
      <c r="BF52" s="23">
        <f t="shared" ca="1" si="67"/>
        <v>0</v>
      </c>
      <c r="BG52" s="23"/>
      <c r="BH52" s="23"/>
      <c r="BI52" s="23"/>
      <c r="BJ52" s="23"/>
      <c r="BK52" s="23"/>
      <c r="BL52" s="23"/>
      <c r="BM52" s="23"/>
      <c r="BN52" s="23"/>
      <c r="BO52" s="236">
        <f t="shared" ca="1" si="17"/>
        <v>0</v>
      </c>
      <c r="BP52" s="23">
        <f t="shared" ca="1" si="20"/>
        <v>0</v>
      </c>
      <c r="BQ52" s="23">
        <f t="shared" ca="1" si="21"/>
        <v>0</v>
      </c>
      <c r="BR52" s="23">
        <f t="shared" ca="1" si="22"/>
        <v>0</v>
      </c>
      <c r="BS52" s="23">
        <f t="shared" ca="1" si="23"/>
        <v>0</v>
      </c>
      <c r="BT52" s="23">
        <f t="shared" ca="1" si="26"/>
        <v>0</v>
      </c>
      <c r="BU52" s="23">
        <f t="shared" ca="1" si="27"/>
        <v>0</v>
      </c>
      <c r="BV52" s="23">
        <f t="shared" ca="1" si="30"/>
        <v>0</v>
      </c>
      <c r="BW52" s="23">
        <f t="shared" ca="1" si="31"/>
        <v>0</v>
      </c>
      <c r="BX52" s="23">
        <f t="shared" ca="1" si="32"/>
        <v>0</v>
      </c>
      <c r="BY52" s="23">
        <f t="shared" ca="1" si="33"/>
        <v>0</v>
      </c>
      <c r="BZ52" s="23">
        <f t="shared" ca="1" si="38"/>
        <v>0</v>
      </c>
      <c r="CA52" s="23">
        <f t="shared" ca="1" si="39"/>
        <v>0</v>
      </c>
      <c r="CB52" s="23">
        <f t="shared" ca="1" si="44"/>
        <v>0</v>
      </c>
      <c r="CC52" s="23">
        <f t="shared" ca="1" si="45"/>
        <v>0</v>
      </c>
      <c r="CD52" s="23">
        <f t="shared" ca="1" si="58"/>
        <v>0</v>
      </c>
      <c r="CE52" s="23">
        <f t="shared" ca="1" si="59"/>
        <v>0</v>
      </c>
      <c r="CF52" s="23">
        <f t="shared" ca="1" si="60"/>
        <v>0</v>
      </c>
      <c r="CG52" s="23">
        <f t="shared" ca="1" si="61"/>
        <v>0</v>
      </c>
      <c r="CH52" s="23">
        <f t="shared" ca="1" si="68"/>
        <v>0</v>
      </c>
      <c r="CI52" s="23">
        <f t="shared" ca="1" si="69"/>
        <v>0</v>
      </c>
      <c r="CJ52" s="236">
        <f t="shared" ca="1" si="18"/>
        <v>0</v>
      </c>
      <c r="CQ52" s="23">
        <f t="shared" ca="1" si="34"/>
        <v>0</v>
      </c>
      <c r="CR52" s="23">
        <f t="shared" ca="1" si="35"/>
        <v>0</v>
      </c>
      <c r="CS52" s="23">
        <f t="shared" ca="1" si="62"/>
        <v>0</v>
      </c>
      <c r="CT52" s="23">
        <f t="shared" ca="1" si="63"/>
        <v>0</v>
      </c>
      <c r="CU52" s="23">
        <f t="shared" ca="1" si="64"/>
        <v>0</v>
      </c>
      <c r="CV52" s="23">
        <f t="shared" ca="1" si="65"/>
        <v>0</v>
      </c>
    </row>
    <row r="53" spans="1:100" x14ac:dyDescent="0.2">
      <c r="A53" s="180">
        <f ca="1">VLOOKUP($D53,Curves!$A$2:$I$1700,9)</f>
        <v>5.9232937586326001E-2</v>
      </c>
      <c r="B53" s="86">
        <f t="shared" ca="1" si="0"/>
        <v>0.80593561732540286</v>
      </c>
      <c r="C53" s="86">
        <f t="shared" ca="1" si="1"/>
        <v>30</v>
      </c>
      <c r="D53" s="143">
        <f t="shared" ca="1" si="19"/>
        <v>38231</v>
      </c>
      <c r="E53" s="181">
        <f ca="1">VLOOKUP($D53,Curves!$A$2:$H$1700,2)*$B53</f>
        <v>2.9513362306456252</v>
      </c>
      <c r="F53" s="180">
        <f ca="1">VLOOKUP($D53,Curves!$A$2:$H$1700,3)*$B53</f>
        <v>0.39490845248944739</v>
      </c>
      <c r="G53" s="180">
        <f ca="1">VLOOKUP($D53,Curves!$A$2:$H$1700,7)*$B53</f>
        <v>-0.15715744537845355</v>
      </c>
      <c r="H53" s="180">
        <f ca="1">VLOOKUP($D53,Curves!$A$2:$H$1700,5)*$B53</f>
        <v>8.0593561732540293E-3</v>
      </c>
      <c r="I53" s="180">
        <f ca="1">VLOOKUP($D53,Curves!$A$2:$H$1700,4)*$B53</f>
        <v>-0.282077466063891</v>
      </c>
      <c r="J53" s="182">
        <f ca="1">VLOOKUP($D53,Curves!$A$2:$H$1700,8)*$B53</f>
        <v>0.31431489075690711</v>
      </c>
      <c r="K53" s="180">
        <f t="shared" ca="1" si="2"/>
        <v>22.019440734363005</v>
      </c>
      <c r="L53" s="144">
        <f ca="1">VLOOKUP($D53,Curves!$N$2:$T$2600,2)*$B53</f>
        <v>23.146246221527509</v>
      </c>
      <c r="M53" s="145">
        <f ca="1">VLOOKUP($D53,Curves!$N$2:$T$2600,3)*$B53</f>
        <v>13.426887384641212</v>
      </c>
      <c r="N53" s="189">
        <f t="shared" ca="1" si="3"/>
        <v>1</v>
      </c>
      <c r="O53" s="190">
        <f t="shared" ca="1" si="4"/>
        <v>0</v>
      </c>
      <c r="P53" s="181">
        <f t="shared" ca="1" si="5"/>
        <v>26.492383410518993</v>
      </c>
      <c r="Q53" s="144">
        <f ca="1">VLOOKUP($D53,Curves!$N$2:$T$2600,4)*$B53</f>
        <v>25.338615808710667</v>
      </c>
      <c r="R53" s="145">
        <f ca="1">VLOOKUP($D53,Curves!$N$2:$T$2600,5)*$B53</f>
        <v>13.354353179081926</v>
      </c>
      <c r="S53" s="189">
        <f t="shared" ca="1" si="6"/>
        <v>0</v>
      </c>
      <c r="T53" s="190">
        <f t="shared" ca="1" si="7"/>
        <v>0</v>
      </c>
      <c r="U53" s="157">
        <f t="shared" ca="1" si="8"/>
        <v>22.956340889503789</v>
      </c>
      <c r="V53" s="157">
        <f t="shared" ca="1" si="9"/>
        <v>24.195466901141593</v>
      </c>
      <c r="W53" s="157">
        <f t="shared" ca="1" si="10"/>
        <v>22.019440734363005</v>
      </c>
      <c r="X53" s="144">
        <f ca="1">VLOOKUP($D53,Curves!$N$2:$T$2600,6)*$B53</f>
        <v>18.844419168941489</v>
      </c>
      <c r="Y53" s="145">
        <f ca="1">VLOOKUP($D53,Curves!$N$2:$T$2600,7)*$B53</f>
        <v>15.474977740689198</v>
      </c>
      <c r="Z53" s="208">
        <f t="shared" ca="1" si="11"/>
        <v>0</v>
      </c>
      <c r="AA53" s="189">
        <f t="shared" ca="1" si="12"/>
        <v>0</v>
      </c>
      <c r="AB53" s="189">
        <f t="shared" ca="1" si="13"/>
        <v>0</v>
      </c>
      <c r="AC53" s="189">
        <f t="shared" ca="1" si="13"/>
        <v>0</v>
      </c>
      <c r="AD53" s="189">
        <f t="shared" ca="1" si="14"/>
        <v>0</v>
      </c>
      <c r="AE53" s="190">
        <f t="shared" ca="1" si="15"/>
        <v>0</v>
      </c>
      <c r="AF53" s="23">
        <f t="shared" ca="1" si="46"/>
        <v>105600</v>
      </c>
      <c r="AG53" s="23">
        <f t="shared" ca="1" si="47"/>
        <v>0</v>
      </c>
      <c r="AH53" s="23">
        <f t="shared" ca="1" si="43"/>
        <v>61200</v>
      </c>
      <c r="AI53" s="23">
        <f t="shared" ca="1" si="42"/>
        <v>0</v>
      </c>
      <c r="AJ53" s="23">
        <f t="shared" ca="1" si="51"/>
        <v>50400</v>
      </c>
      <c r="AK53" s="23">
        <f t="shared" ca="1" si="52"/>
        <v>0</v>
      </c>
      <c r="AL53" s="23">
        <f t="shared" ca="1" si="53"/>
        <v>60000</v>
      </c>
      <c r="AM53" s="23">
        <f t="shared" ca="1" si="50"/>
        <v>0</v>
      </c>
      <c r="AN53" s="23">
        <f t="shared" ca="1" si="54"/>
        <v>126720</v>
      </c>
      <c r="AO53" s="23">
        <f t="shared" ca="1" si="55"/>
        <v>0</v>
      </c>
      <c r="AP53" s="23">
        <f t="shared" ca="1" si="70"/>
        <v>66000</v>
      </c>
      <c r="AQ53" s="23">
        <f t="shared" ca="1" si="71"/>
        <v>0</v>
      </c>
      <c r="AR53" s="236">
        <f t="shared" ca="1" si="16"/>
        <v>469920</v>
      </c>
      <c r="AS53" s="23">
        <f t="shared" ca="1" si="24"/>
        <v>0</v>
      </c>
      <c r="AT53" s="23">
        <f t="shared" ca="1" si="25"/>
        <v>0</v>
      </c>
      <c r="AU53" s="23">
        <f t="shared" ca="1" si="28"/>
        <v>0</v>
      </c>
      <c r="AV53" s="23">
        <f t="shared" ca="1" si="29"/>
        <v>0</v>
      </c>
      <c r="AW53" s="23">
        <f t="shared" ca="1" si="36"/>
        <v>0</v>
      </c>
      <c r="AX53" s="23">
        <f t="shared" ca="1" si="37"/>
        <v>0</v>
      </c>
      <c r="AY53" s="23">
        <f t="shared" ca="1" si="40"/>
        <v>0</v>
      </c>
      <c r="AZ53" s="23">
        <f t="shared" ca="1" si="41"/>
        <v>0</v>
      </c>
      <c r="BA53" s="23">
        <f t="shared" ca="1" si="48"/>
        <v>0</v>
      </c>
      <c r="BB53" s="23">
        <f t="shared" ca="1" si="49"/>
        <v>0</v>
      </c>
      <c r="BC53" s="23">
        <f t="shared" ca="1" si="56"/>
        <v>0</v>
      </c>
      <c r="BD53" s="23">
        <f t="shared" ca="1" si="57"/>
        <v>0</v>
      </c>
      <c r="BE53" s="23">
        <f t="shared" ca="1" si="66"/>
        <v>0</v>
      </c>
      <c r="BF53" s="23">
        <f t="shared" ca="1" si="67"/>
        <v>0</v>
      </c>
      <c r="BG53" s="23"/>
      <c r="BH53" s="23"/>
      <c r="BI53" s="23"/>
      <c r="BJ53" s="23"/>
      <c r="BK53" s="23"/>
      <c r="BL53" s="23"/>
      <c r="BM53" s="23"/>
      <c r="BN53" s="23"/>
      <c r="BO53" s="236">
        <f t="shared" ca="1" si="17"/>
        <v>0</v>
      </c>
      <c r="BP53" s="23">
        <f t="shared" ca="1" si="20"/>
        <v>0</v>
      </c>
      <c r="BQ53" s="23">
        <f t="shared" ca="1" si="21"/>
        <v>0</v>
      </c>
      <c r="BR53" s="23">
        <f t="shared" ca="1" si="22"/>
        <v>0</v>
      </c>
      <c r="BS53" s="23">
        <f t="shared" ca="1" si="23"/>
        <v>0</v>
      </c>
      <c r="BT53" s="23">
        <f t="shared" ca="1" si="26"/>
        <v>0</v>
      </c>
      <c r="BU53" s="23">
        <f t="shared" ca="1" si="27"/>
        <v>0</v>
      </c>
      <c r="BV53" s="23">
        <f t="shared" ca="1" si="30"/>
        <v>0</v>
      </c>
      <c r="BW53" s="23">
        <f t="shared" ca="1" si="31"/>
        <v>0</v>
      </c>
      <c r="BX53" s="23">
        <f t="shared" ca="1" si="32"/>
        <v>0</v>
      </c>
      <c r="BY53" s="23">
        <f t="shared" ca="1" si="33"/>
        <v>0</v>
      </c>
      <c r="BZ53" s="23">
        <f t="shared" ca="1" si="38"/>
        <v>0</v>
      </c>
      <c r="CA53" s="23">
        <f t="shared" ca="1" si="39"/>
        <v>0</v>
      </c>
      <c r="CB53" s="23">
        <f t="shared" ca="1" si="44"/>
        <v>0</v>
      </c>
      <c r="CC53" s="23">
        <f t="shared" ca="1" si="45"/>
        <v>0</v>
      </c>
      <c r="CD53" s="23">
        <f t="shared" ca="1" si="58"/>
        <v>0</v>
      </c>
      <c r="CE53" s="23">
        <f t="shared" ca="1" si="59"/>
        <v>0</v>
      </c>
      <c r="CF53" s="23">
        <f t="shared" ca="1" si="60"/>
        <v>0</v>
      </c>
      <c r="CG53" s="23">
        <f t="shared" ca="1" si="61"/>
        <v>0</v>
      </c>
      <c r="CH53" s="23">
        <f t="shared" ca="1" si="68"/>
        <v>0</v>
      </c>
      <c r="CI53" s="23">
        <f t="shared" ca="1" si="69"/>
        <v>0</v>
      </c>
      <c r="CJ53" s="236">
        <f t="shared" ca="1" si="18"/>
        <v>0</v>
      </c>
      <c r="CQ53" s="23">
        <f t="shared" ca="1" si="34"/>
        <v>0</v>
      </c>
      <c r="CR53" s="23">
        <f t="shared" ca="1" si="35"/>
        <v>0</v>
      </c>
      <c r="CS53" s="23">
        <f t="shared" ca="1" si="62"/>
        <v>0</v>
      </c>
      <c r="CT53" s="23">
        <f t="shared" ca="1" si="63"/>
        <v>0</v>
      </c>
      <c r="CU53" s="23">
        <f t="shared" ca="1" si="64"/>
        <v>0</v>
      </c>
      <c r="CV53" s="23">
        <f t="shared" ca="1" si="65"/>
        <v>0</v>
      </c>
    </row>
    <row r="54" spans="1:100" x14ac:dyDescent="0.2">
      <c r="A54" s="180">
        <f ca="1">VLOOKUP($D54,Curves!$A$2:$I$1700,9)</f>
        <v>5.9256392777622E-2</v>
      </c>
      <c r="B54" s="86">
        <f t="shared" ca="1" si="0"/>
        <v>0.80201179478353568</v>
      </c>
      <c r="C54" s="86">
        <f t="shared" ca="1" si="1"/>
        <v>31</v>
      </c>
      <c r="D54" s="143">
        <f t="shared" ca="1" si="19"/>
        <v>38261</v>
      </c>
      <c r="E54" s="181">
        <f ca="1">VLOOKUP($D54,Curves!$A$2:$H$1700,2)*$B54</f>
        <v>2.9449873104451432</v>
      </c>
      <c r="F54" s="180">
        <f ca="1">VLOOKUP($D54,Curves!$A$2:$H$1700,3)*$B54</f>
        <v>0.39298577944393248</v>
      </c>
      <c r="G54" s="180">
        <f ca="1">VLOOKUP($D54,Curves!$A$2:$H$1700,7)*$B54</f>
        <v>-0.15639229998278947</v>
      </c>
      <c r="H54" s="180">
        <f ca="1">VLOOKUP($D54,Curves!$A$2:$H$1700,5)*$B54</f>
        <v>8.0201179478353573E-3</v>
      </c>
      <c r="I54" s="180">
        <f ca="1">VLOOKUP($D54,Curves!$A$2:$H$1700,4)*$B54</f>
        <v>-0.28070412817423745</v>
      </c>
      <c r="J54" s="182">
        <f ca="1">VLOOKUP($D54,Curves!$A$2:$H$1700,8)*$B54</f>
        <v>0.31278459996557895</v>
      </c>
      <c r="K54" s="180">
        <f t="shared" ca="1" si="2"/>
        <v>21.982123867031792</v>
      </c>
      <c r="L54" s="144">
        <f ca="1">VLOOKUP($D54,Curves!$N$2:$T$2600,2)*$B54</f>
        <v>47.895920770440718</v>
      </c>
      <c r="M54" s="145">
        <f ca="1">VLOOKUP($D54,Curves!$N$2:$T$2600,3)*$B54</f>
        <v>13.497858506206905</v>
      </c>
      <c r="N54" s="189">
        <f t="shared" ca="1" si="3"/>
        <v>1</v>
      </c>
      <c r="O54" s="190">
        <f t="shared" ca="1" si="4"/>
        <v>0</v>
      </c>
      <c r="P54" s="181">
        <f t="shared" ca="1" si="5"/>
        <v>26.433289328080413</v>
      </c>
      <c r="Q54" s="144">
        <f ca="1">VLOOKUP($D54,Curves!$N$2:$T$2600,4)*$B54</f>
        <v>31.631345186262646</v>
      </c>
      <c r="R54" s="145">
        <f ca="1">VLOOKUP($D54,Curves!$N$2:$T$2600,5)*$B54</f>
        <v>15.863793300818337</v>
      </c>
      <c r="S54" s="189">
        <f t="shared" ca="1" si="6"/>
        <v>1</v>
      </c>
      <c r="T54" s="190">
        <f t="shared" ca="1" si="7"/>
        <v>0</v>
      </c>
      <c r="U54" s="157">
        <f t="shared" ca="1" si="8"/>
        <v>22.914462578467653</v>
      </c>
      <c r="V54" s="157">
        <f t="shared" ca="1" si="9"/>
        <v>24.147555712947337</v>
      </c>
      <c r="W54" s="157">
        <f t="shared" ca="1" si="10"/>
        <v>21.982123867031792</v>
      </c>
      <c r="X54" s="144">
        <f ca="1">VLOOKUP($D54,Curves!$N$2:$T$2600,6)*$B54</f>
        <v>49.630126290887681</v>
      </c>
      <c r="Y54" s="145">
        <f ca="1">VLOOKUP($D54,Curves!$N$2:$T$2600,7)*$B54</f>
        <v>9.4539684017915082</v>
      </c>
      <c r="Z54" s="208">
        <f t="shared" ca="1" si="11"/>
        <v>1</v>
      </c>
      <c r="AA54" s="189">
        <f t="shared" ca="1" si="12"/>
        <v>0</v>
      </c>
      <c r="AB54" s="189">
        <f t="shared" ca="1" si="13"/>
        <v>1</v>
      </c>
      <c r="AC54" s="189">
        <f t="shared" ca="1" si="13"/>
        <v>1</v>
      </c>
      <c r="AD54" s="189">
        <f t="shared" ca="1" si="14"/>
        <v>1</v>
      </c>
      <c r="AE54" s="190">
        <f t="shared" ca="1" si="15"/>
        <v>0</v>
      </c>
      <c r="AF54" s="23">
        <f t="shared" ca="1" si="46"/>
        <v>105600</v>
      </c>
      <c r="AG54" s="23">
        <f t="shared" ca="1" si="47"/>
        <v>0</v>
      </c>
      <c r="AH54" s="23">
        <f t="shared" ca="1" si="43"/>
        <v>61200</v>
      </c>
      <c r="AI54" s="23">
        <f t="shared" ca="1" si="42"/>
        <v>0</v>
      </c>
      <c r="AJ54" s="23">
        <f t="shared" ca="1" si="51"/>
        <v>50400</v>
      </c>
      <c r="AK54" s="23">
        <f t="shared" ca="1" si="52"/>
        <v>0</v>
      </c>
      <c r="AL54" s="23">
        <f t="shared" ca="1" si="53"/>
        <v>60000</v>
      </c>
      <c r="AM54" s="23">
        <f t="shared" ca="1" si="50"/>
        <v>0</v>
      </c>
      <c r="AN54" s="23">
        <f t="shared" ca="1" si="54"/>
        <v>126720</v>
      </c>
      <c r="AO54" s="23">
        <f t="shared" ca="1" si="55"/>
        <v>0</v>
      </c>
      <c r="AP54" s="23">
        <f t="shared" ca="1" si="70"/>
        <v>66000</v>
      </c>
      <c r="AQ54" s="23">
        <f t="shared" ca="1" si="71"/>
        <v>0</v>
      </c>
      <c r="AR54" s="236">
        <f t="shared" ca="1" si="16"/>
        <v>469920</v>
      </c>
      <c r="AS54" s="23">
        <f t="shared" ca="1" si="24"/>
        <v>60000</v>
      </c>
      <c r="AT54" s="23">
        <f t="shared" ca="1" si="25"/>
        <v>0</v>
      </c>
      <c r="AU54" s="23">
        <f t="shared" ca="1" si="28"/>
        <v>60000</v>
      </c>
      <c r="AV54" s="23">
        <f t="shared" ca="1" si="29"/>
        <v>0</v>
      </c>
      <c r="AW54" s="23">
        <f t="shared" ca="1" si="36"/>
        <v>105600</v>
      </c>
      <c r="AX54" s="23">
        <f t="shared" ca="1" si="37"/>
        <v>0</v>
      </c>
      <c r="AY54" s="23">
        <f t="shared" ca="1" si="40"/>
        <v>130800</v>
      </c>
      <c r="AZ54" s="23">
        <f t="shared" ca="1" si="41"/>
        <v>0</v>
      </c>
      <c r="BA54" s="23">
        <f t="shared" ca="1" si="48"/>
        <v>60000</v>
      </c>
      <c r="BB54" s="23">
        <f t="shared" ca="1" si="49"/>
        <v>0</v>
      </c>
      <c r="BC54" s="23">
        <f t="shared" ca="1" si="56"/>
        <v>63600</v>
      </c>
      <c r="BD54" s="23">
        <f t="shared" ca="1" si="57"/>
        <v>0</v>
      </c>
      <c r="BE54" s="23">
        <f t="shared" ca="1" si="66"/>
        <v>63600</v>
      </c>
      <c r="BF54" s="23">
        <f t="shared" ca="1" si="67"/>
        <v>0</v>
      </c>
      <c r="BG54" s="23"/>
      <c r="BH54" s="23"/>
      <c r="BI54" s="23"/>
      <c r="BJ54" s="23"/>
      <c r="BK54" s="23"/>
      <c r="BL54" s="23"/>
      <c r="BM54" s="23"/>
      <c r="BN54" s="23"/>
      <c r="BO54" s="236">
        <f t="shared" ca="1" si="17"/>
        <v>543600</v>
      </c>
      <c r="BP54" s="23">
        <f t="shared" ca="1" si="20"/>
        <v>65400</v>
      </c>
      <c r="BQ54" s="23">
        <f t="shared" ca="1" si="21"/>
        <v>32700</v>
      </c>
      <c r="BR54" s="23">
        <f t="shared" ca="1" si="22"/>
        <v>62400</v>
      </c>
      <c r="BS54" s="23">
        <f t="shared" ca="1" si="23"/>
        <v>31200</v>
      </c>
      <c r="BT54" s="23">
        <f t="shared" ca="1" si="26"/>
        <v>67200</v>
      </c>
      <c r="BU54" s="23">
        <f t="shared" ca="1" si="27"/>
        <v>33600</v>
      </c>
      <c r="BV54" s="23">
        <f t="shared" ca="1" si="30"/>
        <v>8400</v>
      </c>
      <c r="BW54" s="23">
        <f t="shared" ca="1" si="31"/>
        <v>4200</v>
      </c>
      <c r="BX54" s="23">
        <f t="shared" ca="1" si="32"/>
        <v>66000</v>
      </c>
      <c r="BY54" s="23">
        <f t="shared" ca="1" si="33"/>
        <v>33000</v>
      </c>
      <c r="BZ54" s="23">
        <f t="shared" ca="1" si="38"/>
        <v>66000</v>
      </c>
      <c r="CA54" s="23">
        <f t="shared" ca="1" si="39"/>
        <v>33000</v>
      </c>
      <c r="CB54" s="23">
        <f t="shared" ca="1" si="44"/>
        <v>240000</v>
      </c>
      <c r="CC54" s="23">
        <f t="shared" ca="1" si="45"/>
        <v>120000</v>
      </c>
      <c r="CD54" s="23">
        <f t="shared" ca="1" si="58"/>
        <v>120000</v>
      </c>
      <c r="CE54" s="23">
        <f t="shared" ca="1" si="59"/>
        <v>60000</v>
      </c>
      <c r="CF54" s="23">
        <f t="shared" ca="1" si="60"/>
        <v>63600</v>
      </c>
      <c r="CG54" s="23">
        <f t="shared" ca="1" si="61"/>
        <v>31800</v>
      </c>
      <c r="CH54" s="23">
        <f t="shared" ca="1" si="68"/>
        <v>90000</v>
      </c>
      <c r="CI54" s="23">
        <f t="shared" ca="1" si="69"/>
        <v>45000</v>
      </c>
      <c r="CJ54" s="236">
        <f t="shared" ca="1" si="18"/>
        <v>1273500</v>
      </c>
      <c r="CQ54" s="23">
        <f t="shared" ca="1" si="34"/>
        <v>30000</v>
      </c>
      <c r="CR54" s="23">
        <f t="shared" ca="1" si="35"/>
        <v>15000</v>
      </c>
      <c r="CS54" s="23">
        <f t="shared" ca="1" si="62"/>
        <v>60000</v>
      </c>
      <c r="CT54" s="23">
        <f t="shared" ca="1" si="63"/>
        <v>30000</v>
      </c>
      <c r="CU54" s="23">
        <f t="shared" ca="1" si="64"/>
        <v>120000</v>
      </c>
      <c r="CV54" s="23">
        <f t="shared" ca="1" si="65"/>
        <v>60000</v>
      </c>
    </row>
    <row r="55" spans="1:100" x14ac:dyDescent="0.2">
      <c r="A55" s="180">
        <f ca="1">VLOOKUP($D55,Curves!$A$2:$I$1700,9)</f>
        <v>5.9281960346870999E-2</v>
      </c>
      <c r="B55" s="86">
        <f t="shared" ca="1" si="0"/>
        <v>0.797970126819319</v>
      </c>
      <c r="C55" s="86">
        <f t="shared" ca="1" si="1"/>
        <v>30</v>
      </c>
      <c r="D55" s="143">
        <f t="shared" ca="1" si="19"/>
        <v>38292</v>
      </c>
      <c r="E55" s="181">
        <f ca="1">VLOOKUP($D55,Curves!$A$2:$H$1700,2)*$B55</f>
        <v>3.0458519740693406</v>
      </c>
      <c r="F55" s="180">
        <f ca="1">VLOOKUP($D55,Curves!$A$2:$H$1700,3)*$B55</f>
        <v>0.27130984311856848</v>
      </c>
      <c r="G55" s="180">
        <f ca="1">VLOOKUP($D55,Curves!$A$2:$H$1700,7)*$B55</f>
        <v>-0.15161432409567061</v>
      </c>
      <c r="H55" s="180">
        <f ca="1">VLOOKUP($D55,Curves!$A$2:$H$1700,5)*$B55</f>
        <v>7.9797012681931904E-3</v>
      </c>
      <c r="I55" s="180">
        <f ca="1">VLOOKUP($D55,Curves!$A$2:$H$1700,4)*$B55</f>
        <v>-0.23141133677760251</v>
      </c>
      <c r="J55" s="182">
        <f ca="1">VLOOKUP($D55,Curves!$A$2:$H$1700,8)*$B55</f>
        <v>0.19151283043663656</v>
      </c>
      <c r="K55" s="180">
        <f t="shared" ca="1" si="2"/>
        <v>23.108304779688034</v>
      </c>
      <c r="L55" s="144">
        <f ca="1">VLOOKUP($D55,Curves!$N$2:$T$2600,2)*$B55</f>
        <v>51.115785058855053</v>
      </c>
      <c r="M55" s="145">
        <f ca="1">VLOOKUP($D55,Curves!$N$2:$T$2600,3)*$B55</f>
        <v>13.860741102851572</v>
      </c>
      <c r="N55" s="189">
        <f t="shared" ca="1" si="3"/>
        <v>1</v>
      </c>
      <c r="O55" s="190">
        <f t="shared" ca="1" si="4"/>
        <v>0</v>
      </c>
      <c r="P55" s="181">
        <f t="shared" ca="1" si="5"/>
        <v>26.280236033794829</v>
      </c>
      <c r="Q55" s="144">
        <f ca="1">VLOOKUP($D55,Curves!$N$2:$T$2600,4)*$B55</f>
        <v>55.267410983506039</v>
      </c>
      <c r="R55" s="145">
        <f ca="1">VLOOKUP($D55,Curves!$N$2:$T$2600,5)*$B55</f>
        <v>16.765352364473895</v>
      </c>
      <c r="S55" s="189">
        <f t="shared" ca="1" si="6"/>
        <v>1</v>
      </c>
      <c r="T55" s="190">
        <f t="shared" ca="1" si="7"/>
        <v>0</v>
      </c>
      <c r="U55" s="157">
        <f t="shared" ca="1" si="8"/>
        <v>23.706782374802525</v>
      </c>
      <c r="V55" s="157">
        <f t="shared" ca="1" si="9"/>
        <v>24.903737565031502</v>
      </c>
      <c r="W55" s="157">
        <f t="shared" ca="1" si="10"/>
        <v>23.108304779688034</v>
      </c>
      <c r="X55" s="144">
        <f ca="1">VLOOKUP($D55,Curves!$N$2:$T$2600,6)*$B55</f>
        <v>52.37962209840574</v>
      </c>
      <c r="Y55" s="145">
        <f ca="1">VLOOKUP($D55,Curves!$N$2:$T$2600,7)*$B55</f>
        <v>8.1093477947906649</v>
      </c>
      <c r="Z55" s="208">
        <f t="shared" ca="1" si="11"/>
        <v>1</v>
      </c>
      <c r="AA55" s="189">
        <f t="shared" ca="1" si="12"/>
        <v>0</v>
      </c>
      <c r="AB55" s="189">
        <f t="shared" ca="1" si="13"/>
        <v>1</v>
      </c>
      <c r="AC55" s="189">
        <f t="shared" ca="1" si="13"/>
        <v>1</v>
      </c>
      <c r="AD55" s="189">
        <f t="shared" ca="1" si="14"/>
        <v>1</v>
      </c>
      <c r="AE55" s="190">
        <f t="shared" ca="1" si="15"/>
        <v>0</v>
      </c>
      <c r="AF55" s="23">
        <f t="shared" ca="1" si="46"/>
        <v>105600</v>
      </c>
      <c r="AG55" s="23">
        <f t="shared" ca="1" si="47"/>
        <v>0</v>
      </c>
      <c r="AH55" s="23">
        <f t="shared" ca="1" si="43"/>
        <v>61200</v>
      </c>
      <c r="AI55" s="23">
        <f t="shared" ca="1" si="42"/>
        <v>0</v>
      </c>
      <c r="AJ55" s="23">
        <f t="shared" ca="1" si="51"/>
        <v>50400</v>
      </c>
      <c r="AK55" s="23">
        <f t="shared" ca="1" si="52"/>
        <v>0</v>
      </c>
      <c r="AL55" s="23">
        <f t="shared" ca="1" si="53"/>
        <v>60000</v>
      </c>
      <c r="AM55" s="23">
        <f t="shared" ca="1" si="50"/>
        <v>0</v>
      </c>
      <c r="AN55" s="23">
        <f t="shared" ca="1" si="54"/>
        <v>126720</v>
      </c>
      <c r="AO55" s="23">
        <f t="shared" ca="1" si="55"/>
        <v>0</v>
      </c>
      <c r="AP55" s="23">
        <f t="shared" ca="1" si="70"/>
        <v>66000</v>
      </c>
      <c r="AQ55" s="23">
        <f t="shared" ca="1" si="71"/>
        <v>0</v>
      </c>
      <c r="AR55" s="236">
        <f t="shared" ca="1" si="16"/>
        <v>469920</v>
      </c>
      <c r="AS55" s="23">
        <f t="shared" ca="1" si="24"/>
        <v>60000</v>
      </c>
      <c r="AT55" s="23">
        <f t="shared" ca="1" si="25"/>
        <v>0</v>
      </c>
      <c r="AU55" s="23">
        <f t="shared" ca="1" si="28"/>
        <v>60000</v>
      </c>
      <c r="AV55" s="23">
        <f t="shared" ca="1" si="29"/>
        <v>0</v>
      </c>
      <c r="AW55" s="23">
        <f t="shared" ca="1" si="36"/>
        <v>105600</v>
      </c>
      <c r="AX55" s="23">
        <f t="shared" ca="1" si="37"/>
        <v>0</v>
      </c>
      <c r="AY55" s="23">
        <f t="shared" ca="1" si="40"/>
        <v>130800</v>
      </c>
      <c r="AZ55" s="23">
        <f t="shared" ca="1" si="41"/>
        <v>0</v>
      </c>
      <c r="BA55" s="23">
        <f t="shared" ca="1" si="48"/>
        <v>60000</v>
      </c>
      <c r="BB55" s="23">
        <f t="shared" ca="1" si="49"/>
        <v>0</v>
      </c>
      <c r="BC55" s="23">
        <f t="shared" ca="1" si="56"/>
        <v>63600</v>
      </c>
      <c r="BD55" s="23">
        <f t="shared" ca="1" si="57"/>
        <v>0</v>
      </c>
      <c r="BE55" s="23">
        <f t="shared" ca="1" si="66"/>
        <v>63600</v>
      </c>
      <c r="BF55" s="23">
        <f t="shared" ca="1" si="67"/>
        <v>0</v>
      </c>
      <c r="BG55" s="23"/>
      <c r="BH55" s="23"/>
      <c r="BI55" s="23"/>
      <c r="BJ55" s="23"/>
      <c r="BK55" s="23"/>
      <c r="BL55" s="23"/>
      <c r="BM55" s="23"/>
      <c r="BN55" s="23"/>
      <c r="BO55" s="236">
        <f t="shared" ca="1" si="17"/>
        <v>543600</v>
      </c>
      <c r="BP55" s="23">
        <f t="shared" ca="1" si="20"/>
        <v>65400</v>
      </c>
      <c r="BQ55" s="23">
        <f t="shared" ca="1" si="21"/>
        <v>32700</v>
      </c>
      <c r="BR55" s="23">
        <f t="shared" ca="1" si="22"/>
        <v>62400</v>
      </c>
      <c r="BS55" s="23">
        <f t="shared" ca="1" si="23"/>
        <v>31200</v>
      </c>
      <c r="BT55" s="23">
        <f t="shared" ca="1" si="26"/>
        <v>67200</v>
      </c>
      <c r="BU55" s="23">
        <f t="shared" ca="1" si="27"/>
        <v>33600</v>
      </c>
      <c r="BV55" s="23">
        <f t="shared" ca="1" si="30"/>
        <v>8400</v>
      </c>
      <c r="BW55" s="23">
        <f t="shared" ca="1" si="31"/>
        <v>4200</v>
      </c>
      <c r="BX55" s="23">
        <f t="shared" ca="1" si="32"/>
        <v>66000</v>
      </c>
      <c r="BY55" s="23">
        <f t="shared" ca="1" si="33"/>
        <v>33000</v>
      </c>
      <c r="BZ55" s="23">
        <f t="shared" ca="1" si="38"/>
        <v>66000</v>
      </c>
      <c r="CA55" s="23">
        <f t="shared" ca="1" si="39"/>
        <v>33000</v>
      </c>
      <c r="CB55" s="23">
        <f t="shared" ca="1" si="44"/>
        <v>240000</v>
      </c>
      <c r="CC55" s="23">
        <f t="shared" ca="1" si="45"/>
        <v>120000</v>
      </c>
      <c r="CD55" s="23">
        <f t="shared" ca="1" si="58"/>
        <v>120000</v>
      </c>
      <c r="CE55" s="23">
        <f t="shared" ca="1" si="59"/>
        <v>60000</v>
      </c>
      <c r="CF55" s="23">
        <f t="shared" ca="1" si="60"/>
        <v>63600</v>
      </c>
      <c r="CG55" s="23">
        <f t="shared" ca="1" si="61"/>
        <v>31800</v>
      </c>
      <c r="CH55" s="23">
        <f t="shared" ca="1" si="68"/>
        <v>90000</v>
      </c>
      <c r="CI55" s="23">
        <f t="shared" ca="1" si="69"/>
        <v>45000</v>
      </c>
      <c r="CJ55" s="236">
        <f t="shared" ca="1" si="18"/>
        <v>1273500</v>
      </c>
      <c r="CQ55" s="23">
        <f t="shared" ca="1" si="34"/>
        <v>30000</v>
      </c>
      <c r="CR55" s="23">
        <f t="shared" ca="1" si="35"/>
        <v>15000</v>
      </c>
      <c r="CS55" s="23">
        <f t="shared" ca="1" si="62"/>
        <v>60000</v>
      </c>
      <c r="CT55" s="23">
        <f t="shared" ca="1" si="63"/>
        <v>30000</v>
      </c>
      <c r="CU55" s="23">
        <f t="shared" ca="1" si="64"/>
        <v>120000</v>
      </c>
      <c r="CV55" s="23">
        <f t="shared" ca="1" si="65"/>
        <v>60000</v>
      </c>
    </row>
    <row r="56" spans="1:100" x14ac:dyDescent="0.2">
      <c r="A56" s="180">
        <f ca="1">VLOOKUP($D56,Curves!$A$2:$I$1700,9)</f>
        <v>5.9306703156026999E-2</v>
      </c>
      <c r="B56" s="86">
        <f t="shared" ca="1" si="0"/>
        <v>0.79407504301327669</v>
      </c>
      <c r="C56" s="86">
        <f t="shared" ca="1" si="1"/>
        <v>31</v>
      </c>
      <c r="D56" s="143">
        <f t="shared" ca="1" si="19"/>
        <v>38322</v>
      </c>
      <c r="E56" s="181">
        <f ca="1">VLOOKUP($D56,Curves!$A$2:$H$1700,2)*$B56</f>
        <v>3.1381845699884696</v>
      </c>
      <c r="F56" s="180">
        <f ca="1">VLOOKUP($D56,Curves!$A$2:$H$1700,3)*$B56</f>
        <v>0.26998551462451409</v>
      </c>
      <c r="G56" s="180">
        <f ca="1">VLOOKUP($D56,Curves!$A$2:$H$1700,7)*$B56</f>
        <v>-0.15087425817252256</v>
      </c>
      <c r="H56" s="180">
        <f ca="1">VLOOKUP($D56,Curves!$A$2:$H$1700,5)*$B56</f>
        <v>7.9407504301327678E-3</v>
      </c>
      <c r="I56" s="180">
        <f ca="1">VLOOKUP($D56,Curves!$A$2:$H$1700,4)*$B56</f>
        <v>-0.23028176247385024</v>
      </c>
      <c r="J56" s="182">
        <f ca="1">VLOOKUP($D56,Curves!$A$2:$H$1700,8)*$B56</f>
        <v>0.19057801032318639</v>
      </c>
      <c r="K56" s="180">
        <f t="shared" ca="1" si="2"/>
        <v>23.809271056359648</v>
      </c>
      <c r="L56" s="144">
        <f ca="1">VLOOKUP($D56,Curves!$N$2:$T$2600,2)*$B56</f>
        <v>60.395177153678489</v>
      </c>
      <c r="M56" s="145">
        <f ca="1">VLOOKUP($D56,Curves!$N$2:$T$2600,3)*$B56</f>
        <v>16.477057142525492</v>
      </c>
      <c r="N56" s="189">
        <f t="shared" ca="1" si="3"/>
        <v>1</v>
      </c>
      <c r="O56" s="190">
        <f t="shared" ca="1" si="4"/>
        <v>0</v>
      </c>
      <c r="P56" s="181">
        <f t="shared" ca="1" si="5"/>
        <v>26.96571935233742</v>
      </c>
      <c r="Q56" s="144">
        <f ca="1">VLOOKUP($D56,Curves!$N$2:$T$2600,4)*$B56</f>
        <v>65.320613038272143</v>
      </c>
      <c r="R56" s="145">
        <f ca="1">VLOOKUP($D56,Curves!$N$2:$T$2600,5)*$B56</f>
        <v>21.40826315963794</v>
      </c>
      <c r="S56" s="189">
        <f t="shared" ca="1" si="6"/>
        <v>1</v>
      </c>
      <c r="T56" s="190">
        <f t="shared" ca="1" si="7"/>
        <v>0</v>
      </c>
      <c r="U56" s="157">
        <f t="shared" ca="1" si="8"/>
        <v>24.404827338619604</v>
      </c>
      <c r="V56" s="157">
        <f t="shared" ca="1" si="9"/>
        <v>25.595939903139517</v>
      </c>
      <c r="W56" s="157">
        <f t="shared" ca="1" si="10"/>
        <v>23.809271056359648</v>
      </c>
      <c r="X56" s="144">
        <f ca="1">VLOOKUP($D56,Curves!$N$2:$T$2600,6)*$B56</f>
        <v>64.035070230193028</v>
      </c>
      <c r="Y56" s="145">
        <f ca="1">VLOOKUP($D56,Curves!$N$2:$T$2600,7)*$B56</f>
        <v>11.732755448350161</v>
      </c>
      <c r="Z56" s="208">
        <f t="shared" ca="1" si="11"/>
        <v>1</v>
      </c>
      <c r="AA56" s="189">
        <f t="shared" ca="1" si="12"/>
        <v>0</v>
      </c>
      <c r="AB56" s="189">
        <f t="shared" ca="1" si="13"/>
        <v>1</v>
      </c>
      <c r="AC56" s="189">
        <f t="shared" ca="1" si="13"/>
        <v>1</v>
      </c>
      <c r="AD56" s="189">
        <f t="shared" ca="1" si="14"/>
        <v>1</v>
      </c>
      <c r="AE56" s="190">
        <f t="shared" ca="1" si="15"/>
        <v>0</v>
      </c>
      <c r="AF56" s="23">
        <f t="shared" ca="1" si="46"/>
        <v>105600</v>
      </c>
      <c r="AG56" s="23">
        <f t="shared" ca="1" si="47"/>
        <v>0</v>
      </c>
      <c r="AH56" s="23">
        <f t="shared" ca="1" si="43"/>
        <v>61200</v>
      </c>
      <c r="AI56" s="23">
        <f t="shared" ca="1" si="42"/>
        <v>0</v>
      </c>
      <c r="AJ56" s="23">
        <f t="shared" ca="1" si="51"/>
        <v>50400</v>
      </c>
      <c r="AK56" s="23">
        <f t="shared" ca="1" si="52"/>
        <v>0</v>
      </c>
      <c r="AL56" s="23">
        <f t="shared" ca="1" si="53"/>
        <v>60000</v>
      </c>
      <c r="AM56" s="23">
        <f t="shared" ca="1" si="50"/>
        <v>0</v>
      </c>
      <c r="AN56" s="23">
        <f t="shared" ca="1" si="54"/>
        <v>126720</v>
      </c>
      <c r="AO56" s="23">
        <f t="shared" ca="1" si="55"/>
        <v>0</v>
      </c>
      <c r="AP56" s="23">
        <f t="shared" ca="1" si="70"/>
        <v>66000</v>
      </c>
      <c r="AQ56" s="23">
        <f t="shared" ca="1" si="71"/>
        <v>0</v>
      </c>
      <c r="AR56" s="236">
        <f t="shared" ca="1" si="16"/>
        <v>469920</v>
      </c>
      <c r="AS56" s="23">
        <f t="shared" ca="1" si="24"/>
        <v>60000</v>
      </c>
      <c r="AT56" s="23">
        <f t="shared" ca="1" si="25"/>
        <v>0</v>
      </c>
      <c r="AU56" s="23">
        <f t="shared" ca="1" si="28"/>
        <v>60000</v>
      </c>
      <c r="AV56" s="23">
        <f t="shared" ca="1" si="29"/>
        <v>0</v>
      </c>
      <c r="AW56" s="23">
        <f t="shared" ca="1" si="36"/>
        <v>105600</v>
      </c>
      <c r="AX56" s="23">
        <f t="shared" ca="1" si="37"/>
        <v>0</v>
      </c>
      <c r="AY56" s="23">
        <f t="shared" ca="1" si="40"/>
        <v>130800</v>
      </c>
      <c r="AZ56" s="23">
        <f t="shared" ca="1" si="41"/>
        <v>0</v>
      </c>
      <c r="BA56" s="23">
        <f t="shared" ca="1" si="48"/>
        <v>60000</v>
      </c>
      <c r="BB56" s="23">
        <f t="shared" ca="1" si="49"/>
        <v>0</v>
      </c>
      <c r="BC56" s="23">
        <f t="shared" ca="1" si="56"/>
        <v>63600</v>
      </c>
      <c r="BD56" s="23">
        <f t="shared" ca="1" si="57"/>
        <v>0</v>
      </c>
      <c r="BE56" s="23">
        <f t="shared" ca="1" si="66"/>
        <v>63600</v>
      </c>
      <c r="BF56" s="23">
        <f t="shared" ca="1" si="67"/>
        <v>0</v>
      </c>
      <c r="BG56" s="23"/>
      <c r="BH56" s="23"/>
      <c r="BI56" s="23"/>
      <c r="BJ56" s="23"/>
      <c r="BK56" s="23"/>
      <c r="BL56" s="23"/>
      <c r="BM56" s="23"/>
      <c r="BN56" s="23"/>
      <c r="BO56" s="236">
        <f t="shared" ca="1" si="17"/>
        <v>543600</v>
      </c>
      <c r="BP56" s="23">
        <f t="shared" ca="1" si="20"/>
        <v>65400</v>
      </c>
      <c r="BQ56" s="23">
        <f t="shared" ca="1" si="21"/>
        <v>32700</v>
      </c>
      <c r="BR56" s="23">
        <f t="shared" ca="1" si="22"/>
        <v>62400</v>
      </c>
      <c r="BS56" s="23">
        <f t="shared" ca="1" si="23"/>
        <v>31200</v>
      </c>
      <c r="BT56" s="23">
        <f t="shared" ca="1" si="26"/>
        <v>67200</v>
      </c>
      <c r="BU56" s="23">
        <f t="shared" ca="1" si="27"/>
        <v>33600</v>
      </c>
      <c r="BV56" s="23">
        <f t="shared" ca="1" si="30"/>
        <v>8400</v>
      </c>
      <c r="BW56" s="23">
        <f t="shared" ca="1" si="31"/>
        <v>4200</v>
      </c>
      <c r="BX56" s="23">
        <f t="shared" ca="1" si="32"/>
        <v>66000</v>
      </c>
      <c r="BY56" s="23">
        <f t="shared" ca="1" si="33"/>
        <v>33000</v>
      </c>
      <c r="BZ56" s="23">
        <f t="shared" ca="1" si="38"/>
        <v>66000</v>
      </c>
      <c r="CA56" s="23">
        <f t="shared" ca="1" si="39"/>
        <v>33000</v>
      </c>
      <c r="CB56" s="23">
        <f t="shared" ca="1" si="44"/>
        <v>240000</v>
      </c>
      <c r="CC56" s="23">
        <f t="shared" ca="1" si="45"/>
        <v>120000</v>
      </c>
      <c r="CD56" s="23">
        <f t="shared" ca="1" si="58"/>
        <v>120000</v>
      </c>
      <c r="CE56" s="23">
        <f t="shared" ca="1" si="59"/>
        <v>60000</v>
      </c>
      <c r="CF56" s="23">
        <f t="shared" ca="1" si="60"/>
        <v>63600</v>
      </c>
      <c r="CG56" s="23">
        <f t="shared" ca="1" si="61"/>
        <v>31800</v>
      </c>
      <c r="CH56" s="23">
        <f t="shared" ca="1" si="68"/>
        <v>90000</v>
      </c>
      <c r="CI56" s="23">
        <f t="shared" ca="1" si="69"/>
        <v>45000</v>
      </c>
      <c r="CJ56" s="236">
        <f t="shared" ca="1" si="18"/>
        <v>1273500</v>
      </c>
      <c r="CQ56" s="23">
        <f t="shared" ca="1" si="34"/>
        <v>30000</v>
      </c>
      <c r="CR56" s="23">
        <f t="shared" ca="1" si="35"/>
        <v>15000</v>
      </c>
      <c r="CS56" s="23">
        <f t="shared" ca="1" si="62"/>
        <v>60000</v>
      </c>
      <c r="CT56" s="23">
        <f t="shared" ca="1" si="63"/>
        <v>30000</v>
      </c>
      <c r="CU56" s="23">
        <f t="shared" ca="1" si="64"/>
        <v>120000</v>
      </c>
      <c r="CV56" s="23">
        <f t="shared" ca="1" si="65"/>
        <v>60000</v>
      </c>
    </row>
    <row r="57" spans="1:100" x14ac:dyDescent="0.2">
      <c r="A57" s="180">
        <f ca="1">VLOOKUP($D57,Curves!$A$2:$I$1700,9)</f>
        <v>5.9340072552091998E-2</v>
      </c>
      <c r="B57" s="86">
        <f t="shared" ca="1" si="0"/>
        <v>0.79004269518103765</v>
      </c>
      <c r="C57" s="86">
        <f t="shared" ca="1" si="1"/>
        <v>31</v>
      </c>
      <c r="D57" s="143">
        <f t="shared" ca="1" si="19"/>
        <v>38353</v>
      </c>
      <c r="E57" s="181">
        <f ca="1">VLOOKUP($D57,Curves!$A$2:$H$1700,2)*$B57</f>
        <v>3.2194239828627285</v>
      </c>
      <c r="F57" s="180">
        <f ca="1">VLOOKUP($D57,Curves!$A$2:$H$1700,3)*$B57</f>
        <v>0.26861451636155281</v>
      </c>
      <c r="G57" s="180">
        <f ca="1">VLOOKUP($D57,Curves!$A$2:$H$1700,7)*$B57</f>
        <v>-0.15010811208439714</v>
      </c>
      <c r="H57" s="180">
        <f ca="1">VLOOKUP($D57,Curves!$A$2:$H$1700,5)*$B57</f>
        <v>7.9004269518103774E-3</v>
      </c>
      <c r="I57" s="180">
        <f ca="1">VLOOKUP($D57,Curves!$A$2:$H$1700,4)*$B57</f>
        <v>-0.22911238160250091</v>
      </c>
      <c r="J57" s="182">
        <f ca="1">VLOOKUP($D57,Curves!$A$2:$H$1700,8)*$B57</f>
        <v>0.18961024684344902</v>
      </c>
      <c r="K57" s="180">
        <f t="shared" ca="1" si="2"/>
        <v>24.427337009451705</v>
      </c>
      <c r="L57" s="144">
        <f ca="1">VLOOKUP($D57,Curves!$N$2:$T$2600,2)*$B57</f>
        <v>45.867719286792493</v>
      </c>
      <c r="M57" s="145">
        <f ca="1">VLOOKUP($D57,Curves!$N$2:$T$2600,3)*$B57</f>
        <v>14.694794130367301</v>
      </c>
      <c r="N57" s="189">
        <f t="shared" ca="1" si="3"/>
        <v>1</v>
      </c>
      <c r="O57" s="190">
        <f t="shared" ca="1" si="4"/>
        <v>0</v>
      </c>
      <c r="P57" s="181">
        <f t="shared" ca="1" si="5"/>
        <v>27.567756722796329</v>
      </c>
      <c r="Q57" s="144">
        <f ca="1">VLOOKUP($D57,Curves!$N$2:$T$2600,4)*$B57</f>
        <v>55.50839976341971</v>
      </c>
      <c r="R57" s="145">
        <f ca="1">VLOOKUP($D57,Curves!$N$2:$T$2600,5)*$B57</f>
        <v>18.66080846017611</v>
      </c>
      <c r="S57" s="189">
        <f t="shared" ca="1" si="6"/>
        <v>1</v>
      </c>
      <c r="T57" s="190">
        <f t="shared" ca="1" si="7"/>
        <v>0</v>
      </c>
      <c r="U57" s="157">
        <f t="shared" ca="1" si="8"/>
        <v>25.019869030837484</v>
      </c>
      <c r="V57" s="157">
        <f t="shared" ca="1" si="9"/>
        <v>26.204933073609041</v>
      </c>
      <c r="W57" s="157">
        <f t="shared" ca="1" si="10"/>
        <v>24.427337009451705</v>
      </c>
      <c r="X57" s="144">
        <f ca="1">VLOOKUP($D57,Curves!$N$2:$T$2600,6)*$B57</f>
        <v>47.909043436551499</v>
      </c>
      <c r="Y57" s="145">
        <f ca="1">VLOOKUP($D57,Curves!$N$2:$T$2600,7)*$B57</f>
        <v>8.6200432643838116</v>
      </c>
      <c r="Z57" s="208">
        <f t="shared" ca="1" si="11"/>
        <v>1</v>
      </c>
      <c r="AA57" s="189">
        <f t="shared" ca="1" si="12"/>
        <v>0</v>
      </c>
      <c r="AB57" s="189">
        <f t="shared" ca="1" si="13"/>
        <v>1</v>
      </c>
      <c r="AC57" s="189">
        <f t="shared" ca="1" si="13"/>
        <v>1</v>
      </c>
      <c r="AD57" s="189">
        <f t="shared" ca="1" si="14"/>
        <v>1</v>
      </c>
      <c r="AE57" s="190">
        <f t="shared" ca="1" si="15"/>
        <v>0</v>
      </c>
      <c r="AF57" s="23">
        <f t="shared" ca="1" si="46"/>
        <v>105600</v>
      </c>
      <c r="AG57" s="23">
        <f t="shared" ca="1" si="47"/>
        <v>0</v>
      </c>
      <c r="AH57" s="23">
        <f t="shared" ca="1" si="43"/>
        <v>61200</v>
      </c>
      <c r="AI57" s="23">
        <f t="shared" ca="1" si="42"/>
        <v>0</v>
      </c>
      <c r="AJ57" s="23">
        <f t="shared" ca="1" si="51"/>
        <v>50400</v>
      </c>
      <c r="AK57" s="23">
        <f t="shared" ca="1" si="52"/>
        <v>0</v>
      </c>
      <c r="AL57" s="23">
        <f t="shared" ca="1" si="53"/>
        <v>60000</v>
      </c>
      <c r="AM57" s="23">
        <f t="shared" ca="1" si="50"/>
        <v>0</v>
      </c>
      <c r="AN57" s="23">
        <f t="shared" ca="1" si="54"/>
        <v>126720</v>
      </c>
      <c r="AO57" s="23">
        <f t="shared" ca="1" si="55"/>
        <v>0</v>
      </c>
      <c r="AP57" s="23">
        <f t="shared" ca="1" si="70"/>
        <v>66000</v>
      </c>
      <c r="AQ57" s="23">
        <f t="shared" ca="1" si="71"/>
        <v>0</v>
      </c>
      <c r="AR57" s="236">
        <f t="shared" ca="1" si="16"/>
        <v>469920</v>
      </c>
      <c r="AS57" s="23">
        <f t="shared" ca="1" si="24"/>
        <v>60000</v>
      </c>
      <c r="AT57" s="23">
        <f t="shared" ca="1" si="25"/>
        <v>0</v>
      </c>
      <c r="AU57" s="23">
        <f t="shared" ca="1" si="28"/>
        <v>60000</v>
      </c>
      <c r="AV57" s="23">
        <f t="shared" ca="1" si="29"/>
        <v>0</v>
      </c>
      <c r="AW57" s="23">
        <f t="shared" ca="1" si="36"/>
        <v>105600</v>
      </c>
      <c r="AX57" s="23">
        <f t="shared" ca="1" si="37"/>
        <v>0</v>
      </c>
      <c r="AY57" s="23">
        <f t="shared" ca="1" si="40"/>
        <v>130800</v>
      </c>
      <c r="AZ57" s="23">
        <f t="shared" ca="1" si="41"/>
        <v>0</v>
      </c>
      <c r="BA57" s="23">
        <f t="shared" ca="1" si="48"/>
        <v>60000</v>
      </c>
      <c r="BB57" s="23">
        <f t="shared" ca="1" si="49"/>
        <v>0</v>
      </c>
      <c r="BC57" s="23">
        <f t="shared" ca="1" si="56"/>
        <v>63600</v>
      </c>
      <c r="BD57" s="23">
        <f t="shared" ca="1" si="57"/>
        <v>0</v>
      </c>
      <c r="BE57" s="23">
        <f t="shared" ca="1" si="66"/>
        <v>63600</v>
      </c>
      <c r="BF57" s="23">
        <f t="shared" ca="1" si="67"/>
        <v>0</v>
      </c>
      <c r="BG57" s="23"/>
      <c r="BH57" s="23"/>
      <c r="BI57" s="23"/>
      <c r="BJ57" s="23"/>
      <c r="BK57" s="23"/>
      <c r="BL57" s="23"/>
      <c r="BM57" s="23"/>
      <c r="BN57" s="23"/>
      <c r="BO57" s="236">
        <f t="shared" ca="1" si="17"/>
        <v>543600</v>
      </c>
      <c r="BP57" s="23">
        <f t="shared" ca="1" si="20"/>
        <v>65400</v>
      </c>
      <c r="BQ57" s="23">
        <f t="shared" ca="1" si="21"/>
        <v>32700</v>
      </c>
      <c r="BR57" s="23">
        <f t="shared" ca="1" si="22"/>
        <v>62400</v>
      </c>
      <c r="BS57" s="23">
        <f t="shared" ca="1" si="23"/>
        <v>31200</v>
      </c>
      <c r="BT57" s="23">
        <f t="shared" ca="1" si="26"/>
        <v>67200</v>
      </c>
      <c r="BU57" s="23">
        <f t="shared" ca="1" si="27"/>
        <v>33600</v>
      </c>
      <c r="BV57" s="23">
        <f t="shared" ca="1" si="30"/>
        <v>8400</v>
      </c>
      <c r="BW57" s="23">
        <f t="shared" ca="1" si="31"/>
        <v>4200</v>
      </c>
      <c r="BX57" s="23">
        <f t="shared" ca="1" si="32"/>
        <v>66000</v>
      </c>
      <c r="BY57" s="23">
        <f t="shared" ca="1" si="33"/>
        <v>33000</v>
      </c>
      <c r="BZ57" s="23">
        <f t="shared" ca="1" si="38"/>
        <v>66000</v>
      </c>
      <c r="CA57" s="23">
        <f t="shared" ca="1" si="39"/>
        <v>33000</v>
      </c>
      <c r="CB57" s="23">
        <f t="shared" ca="1" si="44"/>
        <v>240000</v>
      </c>
      <c r="CC57" s="23">
        <f t="shared" ca="1" si="45"/>
        <v>120000</v>
      </c>
      <c r="CD57" s="23">
        <f t="shared" ca="1" si="58"/>
        <v>120000</v>
      </c>
      <c r="CE57" s="23">
        <f t="shared" ca="1" si="59"/>
        <v>60000</v>
      </c>
      <c r="CF57" s="23">
        <f t="shared" ca="1" si="60"/>
        <v>63600</v>
      </c>
      <c r="CG57" s="23">
        <f t="shared" ca="1" si="61"/>
        <v>31800</v>
      </c>
      <c r="CH57" s="23">
        <f t="shared" ca="1" si="68"/>
        <v>90000</v>
      </c>
      <c r="CI57" s="23">
        <f t="shared" ca="1" si="69"/>
        <v>45000</v>
      </c>
      <c r="CJ57" s="236">
        <f t="shared" ca="1" si="18"/>
        <v>1273500</v>
      </c>
      <c r="CQ57" s="23">
        <f t="shared" ca="1" si="34"/>
        <v>30000</v>
      </c>
      <c r="CR57" s="23">
        <f t="shared" ca="1" si="35"/>
        <v>15000</v>
      </c>
      <c r="CS57" s="23">
        <f t="shared" ca="1" si="62"/>
        <v>60000</v>
      </c>
      <c r="CT57" s="23">
        <f t="shared" ca="1" si="63"/>
        <v>30000</v>
      </c>
      <c r="CU57" s="23">
        <f t="shared" ca="1" si="64"/>
        <v>120000</v>
      </c>
      <c r="CV57" s="23">
        <f t="shared" ca="1" si="65"/>
        <v>60000</v>
      </c>
    </row>
    <row r="58" spans="1:100" x14ac:dyDescent="0.2">
      <c r="A58" s="180">
        <f ca="1">VLOOKUP($D58,Curves!$A$2:$I$1700,9)</f>
        <v>5.9379866982112998E-2</v>
      </c>
      <c r="B58" s="86">
        <f t="shared" ca="1" si="0"/>
        <v>0.78600631913721819</v>
      </c>
      <c r="C58" s="86">
        <f t="shared" ca="1" si="1"/>
        <v>28</v>
      </c>
      <c r="D58" s="143">
        <f t="shared" ca="1" si="19"/>
        <v>38384</v>
      </c>
      <c r="E58" s="181">
        <f ca="1">VLOOKUP($D58,Curves!$A$2:$H$1700,2)*$B58</f>
        <v>3.1125850237833839</v>
      </c>
      <c r="F58" s="180">
        <f ca="1">VLOOKUP($D58,Curves!$A$2:$H$1700,3)*$B58</f>
        <v>0.26724214850665423</v>
      </c>
      <c r="G58" s="180">
        <f ca="1">VLOOKUP($D58,Curves!$A$2:$H$1700,7)*$B58</f>
        <v>-0.14934120063607145</v>
      </c>
      <c r="H58" s="180">
        <f ca="1">VLOOKUP($D58,Curves!$A$2:$H$1700,5)*$B58</f>
        <v>7.8600631913721825E-3</v>
      </c>
      <c r="I58" s="180">
        <f ca="1">VLOOKUP($D58,Curves!$A$2:$H$1700,4)*$B58</f>
        <v>-0.22794183254979325</v>
      </c>
      <c r="J58" s="182">
        <f ca="1">VLOOKUP($D58,Curves!$A$2:$H$1700,8)*$B58</f>
        <v>0.18864151659293235</v>
      </c>
      <c r="K58" s="180">
        <f t="shared" ca="1" si="2"/>
        <v>23.63482393425193</v>
      </c>
      <c r="L58" s="144">
        <f ca="1">VLOOKUP($D58,Curves!$N$2:$T$2600,2)*$B58</f>
        <v>33.894448339421608</v>
      </c>
      <c r="M58" s="145">
        <f ca="1">VLOOKUP($D58,Curves!$N$2:$T$2600,3)*$B58</f>
        <v>20.349703602462579</v>
      </c>
      <c r="N58" s="189">
        <f t="shared" ca="1" si="3"/>
        <v>1</v>
      </c>
      <c r="O58" s="190">
        <f t="shared" ca="1" si="4"/>
        <v>0</v>
      </c>
      <c r="P58" s="181">
        <f t="shared" ca="1" si="5"/>
        <v>26.759199052822371</v>
      </c>
      <c r="Q58" s="144">
        <f ca="1">VLOOKUP($D58,Curves!$N$2:$T$2600,4)*$B58</f>
        <v>31.62889428208166</v>
      </c>
      <c r="R58" s="145">
        <f ca="1">VLOOKUP($D58,Curves!$N$2:$T$2600,5)*$B58</f>
        <v>21.552293270742524</v>
      </c>
      <c r="S58" s="189">
        <f t="shared" ca="1" si="6"/>
        <v>1</v>
      </c>
      <c r="T58" s="190">
        <f t="shared" ca="1" si="7"/>
        <v>0</v>
      </c>
      <c r="U58" s="157">
        <f t="shared" ca="1" si="8"/>
        <v>24.224328673604845</v>
      </c>
      <c r="V58" s="157">
        <f t="shared" ca="1" si="9"/>
        <v>25.40333815231067</v>
      </c>
      <c r="W58" s="157">
        <f t="shared" ca="1" si="10"/>
        <v>23.63482393425193</v>
      </c>
      <c r="X58" s="144">
        <f ca="1">VLOOKUP($D58,Curves!$N$2:$T$2600,6)*$B58</f>
        <v>39.851053567743335</v>
      </c>
      <c r="Y58" s="145">
        <f ca="1">VLOOKUP($D58,Curves!$N$2:$T$2600,7)*$B58</f>
        <v>20.199382473766974</v>
      </c>
      <c r="Z58" s="208">
        <f t="shared" ca="1" si="11"/>
        <v>1</v>
      </c>
      <c r="AA58" s="189">
        <f t="shared" ca="1" si="12"/>
        <v>0</v>
      </c>
      <c r="AB58" s="189">
        <f t="shared" ca="1" si="13"/>
        <v>1</v>
      </c>
      <c r="AC58" s="189">
        <f t="shared" ca="1" si="13"/>
        <v>1</v>
      </c>
      <c r="AD58" s="189">
        <f t="shared" ca="1" si="14"/>
        <v>1</v>
      </c>
      <c r="AE58" s="190">
        <f t="shared" ca="1" si="15"/>
        <v>0</v>
      </c>
      <c r="AF58" s="23">
        <f t="shared" ca="1" si="46"/>
        <v>105600</v>
      </c>
      <c r="AG58" s="23">
        <f t="shared" ca="1" si="47"/>
        <v>0</v>
      </c>
      <c r="AH58" s="23">
        <f t="shared" ca="1" si="43"/>
        <v>61200</v>
      </c>
      <c r="AI58" s="23">
        <f t="shared" ca="1" si="42"/>
        <v>0</v>
      </c>
      <c r="AJ58" s="23">
        <f t="shared" ca="1" si="51"/>
        <v>50400</v>
      </c>
      <c r="AK58" s="23">
        <f t="shared" ca="1" si="52"/>
        <v>0</v>
      </c>
      <c r="AL58" s="23">
        <f t="shared" ca="1" si="53"/>
        <v>60000</v>
      </c>
      <c r="AM58" s="23">
        <f t="shared" ca="1" si="50"/>
        <v>0</v>
      </c>
      <c r="AN58" s="23">
        <f t="shared" ca="1" si="54"/>
        <v>126720</v>
      </c>
      <c r="AO58" s="23">
        <f t="shared" ca="1" si="55"/>
        <v>0</v>
      </c>
      <c r="AP58" s="23">
        <f t="shared" ca="1" si="70"/>
        <v>66000</v>
      </c>
      <c r="AQ58" s="23">
        <f t="shared" ca="1" si="71"/>
        <v>0</v>
      </c>
      <c r="AR58" s="236">
        <f t="shared" ca="1" si="16"/>
        <v>469920</v>
      </c>
      <c r="AS58" s="23">
        <f t="shared" ca="1" si="24"/>
        <v>60000</v>
      </c>
      <c r="AT58" s="23">
        <f t="shared" ca="1" si="25"/>
        <v>0</v>
      </c>
      <c r="AU58" s="23">
        <f t="shared" ca="1" si="28"/>
        <v>60000</v>
      </c>
      <c r="AV58" s="23">
        <f t="shared" ca="1" si="29"/>
        <v>0</v>
      </c>
      <c r="AW58" s="23">
        <f t="shared" ca="1" si="36"/>
        <v>105600</v>
      </c>
      <c r="AX58" s="23">
        <f t="shared" ca="1" si="37"/>
        <v>0</v>
      </c>
      <c r="AY58" s="23">
        <f t="shared" ca="1" si="40"/>
        <v>130800</v>
      </c>
      <c r="AZ58" s="23">
        <f t="shared" ca="1" si="41"/>
        <v>0</v>
      </c>
      <c r="BA58" s="23">
        <f t="shared" ca="1" si="48"/>
        <v>60000</v>
      </c>
      <c r="BB58" s="23">
        <f t="shared" ca="1" si="49"/>
        <v>0</v>
      </c>
      <c r="BC58" s="23">
        <f t="shared" ca="1" si="56"/>
        <v>63600</v>
      </c>
      <c r="BD58" s="23">
        <f t="shared" ca="1" si="57"/>
        <v>0</v>
      </c>
      <c r="BE58" s="23">
        <f t="shared" ca="1" si="66"/>
        <v>63600</v>
      </c>
      <c r="BF58" s="23">
        <f t="shared" ca="1" si="67"/>
        <v>0</v>
      </c>
      <c r="BG58" s="23"/>
      <c r="BH58" s="23"/>
      <c r="BI58" s="23"/>
      <c r="BJ58" s="23"/>
      <c r="BK58" s="23"/>
      <c r="BL58" s="23"/>
      <c r="BM58" s="23"/>
      <c r="BN58" s="23"/>
      <c r="BO58" s="236">
        <f t="shared" ca="1" si="17"/>
        <v>543600</v>
      </c>
      <c r="BP58" s="23">
        <f t="shared" ca="1" si="20"/>
        <v>65400</v>
      </c>
      <c r="BQ58" s="23">
        <f t="shared" ca="1" si="21"/>
        <v>32700</v>
      </c>
      <c r="BR58" s="23">
        <f t="shared" ca="1" si="22"/>
        <v>62400</v>
      </c>
      <c r="BS58" s="23">
        <f t="shared" ca="1" si="23"/>
        <v>31200</v>
      </c>
      <c r="BT58" s="23">
        <f t="shared" ca="1" si="26"/>
        <v>67200</v>
      </c>
      <c r="BU58" s="23">
        <f t="shared" ca="1" si="27"/>
        <v>33600</v>
      </c>
      <c r="BV58" s="23">
        <f t="shared" ca="1" si="30"/>
        <v>8400</v>
      </c>
      <c r="BW58" s="23">
        <f t="shared" ca="1" si="31"/>
        <v>4200</v>
      </c>
      <c r="BX58" s="23">
        <f t="shared" ca="1" si="32"/>
        <v>66000</v>
      </c>
      <c r="BY58" s="23">
        <f t="shared" ca="1" si="33"/>
        <v>33000</v>
      </c>
      <c r="BZ58" s="23">
        <f t="shared" ca="1" si="38"/>
        <v>66000</v>
      </c>
      <c r="CA58" s="23">
        <f t="shared" ca="1" si="39"/>
        <v>33000</v>
      </c>
      <c r="CB58" s="23">
        <f t="shared" ca="1" si="44"/>
        <v>240000</v>
      </c>
      <c r="CC58" s="23">
        <f t="shared" ca="1" si="45"/>
        <v>120000</v>
      </c>
      <c r="CD58" s="23">
        <f t="shared" ca="1" si="58"/>
        <v>120000</v>
      </c>
      <c r="CE58" s="23">
        <f t="shared" ca="1" si="59"/>
        <v>60000</v>
      </c>
      <c r="CF58" s="23">
        <f t="shared" ca="1" si="60"/>
        <v>63600</v>
      </c>
      <c r="CG58" s="23">
        <f t="shared" ca="1" si="61"/>
        <v>31800</v>
      </c>
      <c r="CH58" s="23">
        <f t="shared" ca="1" si="68"/>
        <v>90000</v>
      </c>
      <c r="CI58" s="23">
        <f t="shared" ca="1" si="69"/>
        <v>45000</v>
      </c>
      <c r="CJ58" s="236">
        <f t="shared" ca="1" si="18"/>
        <v>1273500</v>
      </c>
      <c r="CQ58" s="23">
        <f t="shared" ca="1" si="34"/>
        <v>30000</v>
      </c>
      <c r="CR58" s="23">
        <f t="shared" ca="1" si="35"/>
        <v>15000</v>
      </c>
      <c r="CS58" s="23">
        <f t="shared" ca="1" si="62"/>
        <v>60000</v>
      </c>
      <c r="CT58" s="23">
        <f t="shared" ca="1" si="63"/>
        <v>30000</v>
      </c>
      <c r="CU58" s="23">
        <f t="shared" ca="1" si="64"/>
        <v>120000</v>
      </c>
      <c r="CV58" s="23">
        <f t="shared" ca="1" si="65"/>
        <v>60000</v>
      </c>
    </row>
    <row r="59" spans="1:100" x14ac:dyDescent="0.2">
      <c r="A59" s="180">
        <f ca="1">VLOOKUP($D59,Curves!$A$2:$I$1700,9)</f>
        <v>5.9415810338712002E-2</v>
      </c>
      <c r="B59" s="86">
        <f t="shared" ca="1" si="0"/>
        <v>0.78237387870969533</v>
      </c>
      <c r="C59" s="86">
        <f t="shared" ca="1" si="1"/>
        <v>31</v>
      </c>
      <c r="D59" s="143">
        <f t="shared" ca="1" si="19"/>
        <v>38412</v>
      </c>
      <c r="E59" s="181">
        <f ca="1">VLOOKUP($D59,Curves!$A$2:$H$1700,2)*$B59</f>
        <v>2.9886682166710359</v>
      </c>
      <c r="F59" s="180">
        <f ca="1">VLOOKUP($D59,Curves!$A$2:$H$1700,3)*$B59</f>
        <v>0.26600711876129646</v>
      </c>
      <c r="G59" s="180">
        <f ca="1">VLOOKUP($D59,Curves!$A$2:$H$1700,7)*$B59</f>
        <v>-0.14865103695484211</v>
      </c>
      <c r="H59" s="180">
        <f ca="1">VLOOKUP($D59,Curves!$A$2:$H$1700,5)*$B59</f>
        <v>7.8237387870969538E-3</v>
      </c>
      <c r="I59" s="180">
        <f ca="1">VLOOKUP($D59,Curves!$A$2:$H$1700,4)*$B59</f>
        <v>-0.22688842482581162</v>
      </c>
      <c r="J59" s="182">
        <f ca="1">VLOOKUP($D59,Curves!$A$2:$H$1700,8)*$B59</f>
        <v>0.18776973089032686</v>
      </c>
      <c r="K59" s="180">
        <f t="shared" ca="1" si="2"/>
        <v>22.713348438839184</v>
      </c>
      <c r="L59" s="144">
        <f ca="1">VLOOKUP($D59,Curves!$N$2:$T$2600,2)*$B59</f>
        <v>22.00220075089986</v>
      </c>
      <c r="M59" s="145">
        <f ca="1">VLOOKUP($D59,Curves!$N$2:$T$2600,3)*$B59</f>
        <v>16.688034832877801</v>
      </c>
      <c r="N59" s="189">
        <f t="shared" ca="1" si="3"/>
        <v>0</v>
      </c>
      <c r="O59" s="190">
        <f t="shared" ca="1" si="4"/>
        <v>0</v>
      </c>
      <c r="P59" s="181">
        <f t="shared" ca="1" si="5"/>
        <v>25.823284606710221</v>
      </c>
      <c r="Q59" s="144">
        <f ca="1">VLOOKUP($D59,Curves!$N$2:$T$2600,4)*$B59</f>
        <v>30.700351000568446</v>
      </c>
      <c r="R59" s="145">
        <f ca="1">VLOOKUP($D59,Curves!$N$2:$T$2600,5)*$B59</f>
        <v>17.564293577032661</v>
      </c>
      <c r="S59" s="189">
        <f t="shared" ca="1" si="6"/>
        <v>1</v>
      </c>
      <c r="T59" s="190">
        <f t="shared" ca="1" si="7"/>
        <v>0</v>
      </c>
      <c r="U59" s="157">
        <f t="shared" ca="1" si="8"/>
        <v>23.300128847871456</v>
      </c>
      <c r="V59" s="157">
        <f t="shared" ca="1" si="9"/>
        <v>24.473689665935996</v>
      </c>
      <c r="W59" s="157">
        <f t="shared" ca="1" si="10"/>
        <v>22.713348438839184</v>
      </c>
      <c r="X59" s="144">
        <f ca="1">VLOOKUP($D59,Curves!$N$2:$T$2600,6)*$B59</f>
        <v>19.325165527549419</v>
      </c>
      <c r="Y59" s="145">
        <f ca="1">VLOOKUP($D59,Curves!$N$2:$T$2600,7)*$B59</f>
        <v>24.447997994687743</v>
      </c>
      <c r="Z59" s="208">
        <f t="shared" ca="1" si="11"/>
        <v>0</v>
      </c>
      <c r="AA59" s="189">
        <f t="shared" ca="1" si="12"/>
        <v>1</v>
      </c>
      <c r="AB59" s="189">
        <f t="shared" ca="1" si="13"/>
        <v>0</v>
      </c>
      <c r="AC59" s="189">
        <f t="shared" ca="1" si="13"/>
        <v>0</v>
      </c>
      <c r="AD59" s="189">
        <f t="shared" ca="1" si="14"/>
        <v>0</v>
      </c>
      <c r="AE59" s="190">
        <f t="shared" ca="1" si="15"/>
        <v>1</v>
      </c>
      <c r="AF59" s="23">
        <f t="shared" ca="1" si="46"/>
        <v>0</v>
      </c>
      <c r="AG59" s="23">
        <f t="shared" ca="1" si="47"/>
        <v>0</v>
      </c>
      <c r="AH59" s="23">
        <f t="shared" ca="1" si="43"/>
        <v>0</v>
      </c>
      <c r="AI59" s="23">
        <f t="shared" ca="1" si="42"/>
        <v>0</v>
      </c>
      <c r="AJ59" s="23">
        <f t="shared" ca="1" si="51"/>
        <v>0</v>
      </c>
      <c r="AK59" s="23">
        <f t="shared" ca="1" si="52"/>
        <v>0</v>
      </c>
      <c r="AL59" s="23">
        <f t="shared" ca="1" si="53"/>
        <v>0</v>
      </c>
      <c r="AM59" s="23">
        <f t="shared" ca="1" si="50"/>
        <v>0</v>
      </c>
      <c r="AN59" s="23">
        <f t="shared" ca="1" si="54"/>
        <v>0</v>
      </c>
      <c r="AO59" s="23">
        <f t="shared" ca="1" si="55"/>
        <v>0</v>
      </c>
      <c r="AP59" s="23">
        <f t="shared" ca="1" si="70"/>
        <v>0</v>
      </c>
      <c r="AQ59" s="23">
        <f t="shared" ca="1" si="71"/>
        <v>0</v>
      </c>
      <c r="AR59" s="236">
        <f t="shared" ca="1" si="16"/>
        <v>0</v>
      </c>
      <c r="AS59" s="23">
        <f t="shared" ca="1" si="24"/>
        <v>60000</v>
      </c>
      <c r="AT59" s="23">
        <f t="shared" ca="1" si="25"/>
        <v>0</v>
      </c>
      <c r="AU59" s="23">
        <f t="shared" ca="1" si="28"/>
        <v>60000</v>
      </c>
      <c r="AV59" s="23">
        <f t="shared" ca="1" si="29"/>
        <v>0</v>
      </c>
      <c r="AW59" s="23">
        <f t="shared" ca="1" si="36"/>
        <v>105600</v>
      </c>
      <c r="AX59" s="23">
        <f t="shared" ca="1" si="37"/>
        <v>0</v>
      </c>
      <c r="AY59" s="23">
        <f t="shared" ca="1" si="40"/>
        <v>130800</v>
      </c>
      <c r="AZ59" s="23">
        <f t="shared" ca="1" si="41"/>
        <v>0</v>
      </c>
      <c r="BA59" s="23">
        <f t="shared" ca="1" si="48"/>
        <v>60000</v>
      </c>
      <c r="BB59" s="23">
        <f t="shared" ca="1" si="49"/>
        <v>0</v>
      </c>
      <c r="BC59" s="23">
        <f t="shared" ca="1" si="56"/>
        <v>63600</v>
      </c>
      <c r="BD59" s="23">
        <f t="shared" ca="1" si="57"/>
        <v>0</v>
      </c>
      <c r="BE59" s="23">
        <f t="shared" ca="1" si="66"/>
        <v>63600</v>
      </c>
      <c r="BF59" s="23">
        <f t="shared" ca="1" si="67"/>
        <v>0</v>
      </c>
      <c r="BG59" s="23"/>
      <c r="BH59" s="23"/>
      <c r="BI59" s="23"/>
      <c r="BJ59" s="23"/>
      <c r="BK59" s="23"/>
      <c r="BL59" s="23"/>
      <c r="BM59" s="23"/>
      <c r="BN59" s="23"/>
      <c r="BO59" s="236">
        <f t="shared" ca="1" si="17"/>
        <v>543600</v>
      </c>
      <c r="BP59" s="23">
        <f t="shared" ca="1" si="20"/>
        <v>0</v>
      </c>
      <c r="BQ59" s="23">
        <f t="shared" ca="1" si="21"/>
        <v>0</v>
      </c>
      <c r="BR59" s="23">
        <f t="shared" ca="1" si="22"/>
        <v>0</v>
      </c>
      <c r="BS59" s="23">
        <f t="shared" ca="1" si="23"/>
        <v>0</v>
      </c>
      <c r="BT59" s="23">
        <f t="shared" ca="1" si="26"/>
        <v>0</v>
      </c>
      <c r="BU59" s="23">
        <f t="shared" ca="1" si="27"/>
        <v>0</v>
      </c>
      <c r="BV59" s="23">
        <f t="shared" ca="1" si="30"/>
        <v>0</v>
      </c>
      <c r="BW59" s="23">
        <f t="shared" ca="1" si="31"/>
        <v>0</v>
      </c>
      <c r="BX59" s="23">
        <f t="shared" ca="1" si="32"/>
        <v>0</v>
      </c>
      <c r="BY59" s="23">
        <f t="shared" ca="1" si="33"/>
        <v>0</v>
      </c>
      <c r="BZ59" s="23">
        <f t="shared" ca="1" si="38"/>
        <v>0</v>
      </c>
      <c r="CA59" s="23">
        <f t="shared" ca="1" si="39"/>
        <v>0</v>
      </c>
      <c r="CB59" s="23">
        <f t="shared" ca="1" si="44"/>
        <v>0</v>
      </c>
      <c r="CC59" s="23">
        <f t="shared" ca="1" si="45"/>
        <v>0</v>
      </c>
      <c r="CD59" s="23">
        <f t="shared" ca="1" si="58"/>
        <v>0</v>
      </c>
      <c r="CE59" s="23">
        <f t="shared" ca="1" si="59"/>
        <v>0</v>
      </c>
      <c r="CF59" s="23">
        <f t="shared" ca="1" si="60"/>
        <v>0</v>
      </c>
      <c r="CG59" s="23">
        <f t="shared" ca="1" si="61"/>
        <v>0</v>
      </c>
      <c r="CH59" s="23">
        <f t="shared" ca="1" si="68"/>
        <v>0</v>
      </c>
      <c r="CI59" s="23">
        <f t="shared" ca="1" si="69"/>
        <v>0</v>
      </c>
      <c r="CJ59" s="236">
        <f t="shared" ca="1" si="18"/>
        <v>0</v>
      </c>
      <c r="CQ59" s="23">
        <f t="shared" ca="1" si="34"/>
        <v>0</v>
      </c>
      <c r="CR59" s="23">
        <f t="shared" ca="1" si="35"/>
        <v>0</v>
      </c>
      <c r="CS59" s="23">
        <f t="shared" ca="1" si="62"/>
        <v>0</v>
      </c>
      <c r="CT59" s="23">
        <f t="shared" ca="1" si="63"/>
        <v>0</v>
      </c>
      <c r="CU59" s="23">
        <f t="shared" ca="1" si="64"/>
        <v>0</v>
      </c>
      <c r="CV59" s="23">
        <f t="shared" ca="1" si="65"/>
        <v>0</v>
      </c>
    </row>
    <row r="60" spans="1:100" x14ac:dyDescent="0.2">
      <c r="A60" s="180">
        <f ca="1">VLOOKUP($D60,Curves!$A$2:$I$1700,9)</f>
        <v>5.9426614340846999E-2</v>
      </c>
      <c r="B60" s="86">
        <f t="shared" ca="1" si="0"/>
        <v>0.77846069032555609</v>
      </c>
      <c r="C60" s="86">
        <f t="shared" ca="1" si="1"/>
        <v>30</v>
      </c>
      <c r="D60" s="143">
        <f t="shared" ca="1" si="19"/>
        <v>38443</v>
      </c>
      <c r="E60" s="181">
        <f ca="1">VLOOKUP($D60,Curves!$A$2:$H$1700,2)*$B60</f>
        <v>2.8297046093333962</v>
      </c>
      <c r="F60" s="180">
        <f ca="1">VLOOKUP($D60,Curves!$A$2:$H$1700,3)*$B60</f>
        <v>0.26467663471068908</v>
      </c>
      <c r="G60" s="180">
        <f ca="1">VLOOKUP($D60,Curves!$A$2:$H$1700,7)*$B60</f>
        <v>-0.14790753116185565</v>
      </c>
      <c r="H60" s="180">
        <f ca="1">VLOOKUP($D60,Curves!$A$2:$H$1700,5)*$B60</f>
        <v>7.784606903255561E-3</v>
      </c>
      <c r="I60" s="180">
        <f ca="1">VLOOKUP($D60,Curves!$A$2:$H$1700,4)*$B60</f>
        <v>-0.27635354506557241</v>
      </c>
      <c r="J60" s="182">
        <f ca="1">VLOOKUP($D60,Curves!$A$2:$H$1700,8)*$B60</f>
        <v>0.18683056567813344</v>
      </c>
      <c r="K60" s="180">
        <f t="shared" ca="1" si="2"/>
        <v>21.150132982008678</v>
      </c>
      <c r="L60" s="144">
        <f ca="1">VLOOKUP($D60,Curves!$N$2:$T$2600,2)*$B60</f>
        <v>20.724461618527314</v>
      </c>
      <c r="M60" s="145">
        <f ca="1">VLOOKUP($D60,Curves!$N$2:$T$2600,3)*$B60</f>
        <v>17.157273614775256</v>
      </c>
      <c r="N60" s="189">
        <f t="shared" ca="1" si="3"/>
        <v>0</v>
      </c>
      <c r="O60" s="190">
        <f t="shared" ca="1" si="4"/>
        <v>0</v>
      </c>
      <c r="P60" s="181">
        <f t="shared" ca="1" si="5"/>
        <v>24.624013812586472</v>
      </c>
      <c r="Q60" s="144">
        <f ca="1">VLOOKUP($D60,Curves!$N$2:$T$2600,4)*$B60</f>
        <v>28.600645762560934</v>
      </c>
      <c r="R60" s="145">
        <f ca="1">VLOOKUP($D60,Curves!$N$2:$T$2600,5)*$B60</f>
        <v>16.114136289739012</v>
      </c>
      <c r="S60" s="189">
        <f t="shared" ca="1" si="6"/>
        <v>1</v>
      </c>
      <c r="T60" s="190">
        <f t="shared" ca="1" si="7"/>
        <v>0</v>
      </c>
      <c r="U60" s="157">
        <f t="shared" ca="1" si="8"/>
        <v>22.113478086286552</v>
      </c>
      <c r="V60" s="157">
        <f t="shared" ca="1" si="9"/>
        <v>23.281169121774887</v>
      </c>
      <c r="W60" s="157">
        <f t="shared" ca="1" si="10"/>
        <v>21.150132982008678</v>
      </c>
      <c r="X60" s="144">
        <f ca="1">VLOOKUP($D60,Curves!$N$2:$T$2600,6)*$B60</f>
        <v>15.92004918606573</v>
      </c>
      <c r="Y60" s="145">
        <f ca="1">VLOOKUP($D60,Curves!$N$2:$T$2600,7)*$B60</f>
        <v>25.573974319921831</v>
      </c>
      <c r="Z60" s="208">
        <f t="shared" ca="1" si="11"/>
        <v>0</v>
      </c>
      <c r="AA60" s="189">
        <f t="shared" ca="1" si="12"/>
        <v>1</v>
      </c>
      <c r="AB60" s="189">
        <f t="shared" ca="1" si="13"/>
        <v>0</v>
      </c>
      <c r="AC60" s="189">
        <f t="shared" ca="1" si="13"/>
        <v>0</v>
      </c>
      <c r="AD60" s="189">
        <f t="shared" ca="1" si="14"/>
        <v>0</v>
      </c>
      <c r="AE60" s="190">
        <f t="shared" ca="1" si="15"/>
        <v>1</v>
      </c>
      <c r="AF60" s="23">
        <f t="shared" ca="1" si="46"/>
        <v>0</v>
      </c>
      <c r="AG60" s="23">
        <f t="shared" ca="1" si="47"/>
        <v>0</v>
      </c>
      <c r="AH60" s="23">
        <f t="shared" ca="1" si="43"/>
        <v>0</v>
      </c>
      <c r="AI60" s="23">
        <f t="shared" ca="1" si="42"/>
        <v>0</v>
      </c>
      <c r="AJ60" s="23">
        <f t="shared" ca="1" si="51"/>
        <v>0</v>
      </c>
      <c r="AK60" s="23">
        <f t="shared" ca="1" si="52"/>
        <v>0</v>
      </c>
      <c r="AL60" s="23">
        <f t="shared" ca="1" si="53"/>
        <v>0</v>
      </c>
      <c r="AM60" s="23">
        <f t="shared" ca="1" si="50"/>
        <v>0</v>
      </c>
      <c r="AN60" s="23">
        <f t="shared" ca="1" si="54"/>
        <v>0</v>
      </c>
      <c r="AO60" s="23">
        <f t="shared" ca="1" si="55"/>
        <v>0</v>
      </c>
      <c r="AP60" s="23">
        <f t="shared" ca="1" si="70"/>
        <v>0</v>
      </c>
      <c r="AQ60" s="23">
        <f t="shared" ca="1" si="71"/>
        <v>0</v>
      </c>
      <c r="AR60" s="236">
        <f t="shared" ca="1" si="16"/>
        <v>0</v>
      </c>
      <c r="AS60" s="23">
        <f t="shared" ca="1" si="24"/>
        <v>60000</v>
      </c>
      <c r="AT60" s="23">
        <f t="shared" ca="1" si="25"/>
        <v>0</v>
      </c>
      <c r="AU60" s="23">
        <f t="shared" ca="1" si="28"/>
        <v>60000</v>
      </c>
      <c r="AV60" s="23">
        <f t="shared" ca="1" si="29"/>
        <v>0</v>
      </c>
      <c r="AW60" s="23">
        <f t="shared" ca="1" si="36"/>
        <v>105600</v>
      </c>
      <c r="AX60" s="23">
        <f t="shared" ca="1" si="37"/>
        <v>0</v>
      </c>
      <c r="AY60" s="23">
        <f t="shared" ca="1" si="40"/>
        <v>130800</v>
      </c>
      <c r="AZ60" s="23">
        <f t="shared" ca="1" si="41"/>
        <v>0</v>
      </c>
      <c r="BA60" s="23">
        <f t="shared" ca="1" si="48"/>
        <v>60000</v>
      </c>
      <c r="BB60" s="23">
        <f t="shared" ca="1" si="49"/>
        <v>0</v>
      </c>
      <c r="BC60" s="23">
        <f t="shared" ca="1" si="56"/>
        <v>63600</v>
      </c>
      <c r="BD60" s="23">
        <f t="shared" ca="1" si="57"/>
        <v>0</v>
      </c>
      <c r="BE60" s="23">
        <f t="shared" ca="1" si="66"/>
        <v>63600</v>
      </c>
      <c r="BF60" s="23">
        <f t="shared" ca="1" si="67"/>
        <v>0</v>
      </c>
      <c r="BG60" s="23"/>
      <c r="BH60" s="23"/>
      <c r="BI60" s="23"/>
      <c r="BJ60" s="23"/>
      <c r="BK60" s="23"/>
      <c r="BL60" s="23"/>
      <c r="BM60" s="23"/>
      <c r="BN60" s="23"/>
      <c r="BO60" s="236">
        <f t="shared" ca="1" si="17"/>
        <v>543600</v>
      </c>
      <c r="BP60" s="23">
        <f t="shared" ca="1" si="20"/>
        <v>0</v>
      </c>
      <c r="BQ60" s="23">
        <f t="shared" ca="1" si="21"/>
        <v>0</v>
      </c>
      <c r="BR60" s="23">
        <f t="shared" ca="1" si="22"/>
        <v>0</v>
      </c>
      <c r="BS60" s="23">
        <f t="shared" ca="1" si="23"/>
        <v>0</v>
      </c>
      <c r="BT60" s="23">
        <f t="shared" ca="1" si="26"/>
        <v>0</v>
      </c>
      <c r="BU60" s="23">
        <f t="shared" ca="1" si="27"/>
        <v>0</v>
      </c>
      <c r="BV60" s="23">
        <f t="shared" ca="1" si="30"/>
        <v>0</v>
      </c>
      <c r="BW60" s="23">
        <f t="shared" ca="1" si="31"/>
        <v>0</v>
      </c>
      <c r="BX60" s="23">
        <f t="shared" ca="1" si="32"/>
        <v>0</v>
      </c>
      <c r="BY60" s="23">
        <f t="shared" ca="1" si="33"/>
        <v>0</v>
      </c>
      <c r="BZ60" s="23">
        <f t="shared" ca="1" si="38"/>
        <v>0</v>
      </c>
      <c r="CA60" s="23">
        <f t="shared" ca="1" si="39"/>
        <v>0</v>
      </c>
      <c r="CB60" s="23">
        <f t="shared" ca="1" si="44"/>
        <v>0</v>
      </c>
      <c r="CC60" s="23">
        <f t="shared" ca="1" si="45"/>
        <v>0</v>
      </c>
      <c r="CD60" s="23">
        <f t="shared" ca="1" si="58"/>
        <v>0</v>
      </c>
      <c r="CE60" s="23">
        <f t="shared" ca="1" si="59"/>
        <v>0</v>
      </c>
      <c r="CF60" s="23">
        <f t="shared" ca="1" si="60"/>
        <v>0</v>
      </c>
      <c r="CG60" s="23">
        <f t="shared" ca="1" si="61"/>
        <v>0</v>
      </c>
      <c r="CH60" s="23">
        <f t="shared" ca="1" si="68"/>
        <v>0</v>
      </c>
      <c r="CI60" s="23">
        <f t="shared" ca="1" si="69"/>
        <v>0</v>
      </c>
      <c r="CJ60" s="236">
        <f t="shared" ca="1" si="18"/>
        <v>0</v>
      </c>
      <c r="CQ60" s="23">
        <f t="shared" ca="1" si="34"/>
        <v>0</v>
      </c>
      <c r="CR60" s="23">
        <f t="shared" ca="1" si="35"/>
        <v>0</v>
      </c>
      <c r="CS60" s="23">
        <f t="shared" ca="1" si="62"/>
        <v>0</v>
      </c>
      <c r="CT60" s="23">
        <f t="shared" ca="1" si="63"/>
        <v>0</v>
      </c>
      <c r="CU60" s="23">
        <f t="shared" ca="1" si="64"/>
        <v>0</v>
      </c>
      <c r="CV60" s="23">
        <f t="shared" ca="1" si="65"/>
        <v>0</v>
      </c>
    </row>
    <row r="61" spans="1:100" x14ac:dyDescent="0.2">
      <c r="A61" s="180">
        <f ca="1">VLOOKUP($D61,Curves!$A$2:$I$1700,9)</f>
        <v>5.9413965500313998E-2</v>
      </c>
      <c r="B61" s="86">
        <f t="shared" ca="1" si="0"/>
        <v>0.77476682392087892</v>
      </c>
      <c r="C61" s="86">
        <f t="shared" ca="1" si="1"/>
        <v>31</v>
      </c>
      <c r="D61" s="143">
        <f t="shared" ca="1" si="19"/>
        <v>38473</v>
      </c>
      <c r="E61" s="181">
        <f ca="1">VLOOKUP($D61,Curves!$A$2:$H$1700,2)*$B61</f>
        <v>2.7814128978759554</v>
      </c>
      <c r="F61" s="180">
        <f ca="1">VLOOKUP($D61,Curves!$A$2:$H$1700,3)*$B61</f>
        <v>0.26342072013309886</v>
      </c>
      <c r="G61" s="180">
        <f ca="1">VLOOKUP($D61,Curves!$A$2:$H$1700,7)*$B61</f>
        <v>-0.14720569654496699</v>
      </c>
      <c r="H61" s="180">
        <f ca="1">VLOOKUP($D61,Curves!$A$2:$H$1700,5)*$B61</f>
        <v>7.7476682392087892E-3</v>
      </c>
      <c r="I61" s="180">
        <f ca="1">VLOOKUP($D61,Curves!$A$2:$H$1700,4)*$B61</f>
        <v>-0.27504222249191201</v>
      </c>
      <c r="J61" s="182">
        <f ca="1">VLOOKUP($D61,Curves!$A$2:$H$1700,8)*$B61</f>
        <v>0.18594403774101093</v>
      </c>
      <c r="K61" s="180">
        <f t="shared" ca="1" si="2"/>
        <v>20.797780065380326</v>
      </c>
      <c r="L61" s="144">
        <f ca="1">VLOOKUP($D61,Curves!$N$2:$T$2600,2)*$B61</f>
        <v>27.521823472494894</v>
      </c>
      <c r="M61" s="145">
        <f ca="1">VLOOKUP($D61,Curves!$N$2:$T$2600,3)*$B61</f>
        <v>13.845083143466107</v>
      </c>
      <c r="N61" s="189">
        <f t="shared" ca="1" si="3"/>
        <v>1</v>
      </c>
      <c r="O61" s="190">
        <f t="shared" ca="1" si="4"/>
        <v>0</v>
      </c>
      <c r="P61" s="181">
        <f t="shared" ca="1" si="5"/>
        <v>24.255177017127245</v>
      </c>
      <c r="Q61" s="144">
        <f ca="1">VLOOKUP($D61,Curves!$N$2:$T$2600,4)*$B61</f>
        <v>29.348167290122895</v>
      </c>
      <c r="R61" s="145">
        <f ca="1">VLOOKUP($D61,Curves!$N$2:$T$2600,5)*$B61</f>
        <v>20.949694918820565</v>
      </c>
      <c r="S61" s="189">
        <f t="shared" ca="1" si="6"/>
        <v>1</v>
      </c>
      <c r="T61" s="190">
        <f t="shared" ca="1" si="7"/>
        <v>0</v>
      </c>
      <c r="U61" s="157">
        <f t="shared" ca="1" si="8"/>
        <v>21.756554009982413</v>
      </c>
      <c r="V61" s="157">
        <f t="shared" ca="1" si="9"/>
        <v>22.918704245863729</v>
      </c>
      <c r="W61" s="157">
        <f t="shared" ca="1" si="10"/>
        <v>20.797780065380326</v>
      </c>
      <c r="X61" s="144">
        <f ca="1">VLOOKUP($D61,Curves!$N$2:$T$2600,6)*$B61</f>
        <v>24.842045293555945</v>
      </c>
      <c r="Y61" s="145">
        <f ca="1">VLOOKUP($D61,Curves!$N$2:$T$2600,7)*$B61</f>
        <v>18.05990377434485</v>
      </c>
      <c r="Z61" s="208">
        <f t="shared" ca="1" si="11"/>
        <v>1</v>
      </c>
      <c r="AA61" s="189">
        <f t="shared" ca="1" si="12"/>
        <v>0</v>
      </c>
      <c r="AB61" s="189">
        <f t="shared" ca="1" si="13"/>
        <v>1</v>
      </c>
      <c r="AC61" s="189">
        <f t="shared" ca="1" si="13"/>
        <v>1</v>
      </c>
      <c r="AD61" s="189">
        <f t="shared" ca="1" si="14"/>
        <v>1</v>
      </c>
      <c r="AE61" s="190">
        <f t="shared" ca="1" si="15"/>
        <v>0</v>
      </c>
      <c r="AF61" s="23">
        <f t="shared" ca="1" si="46"/>
        <v>105600</v>
      </c>
      <c r="AG61" s="23">
        <f t="shared" ca="1" si="47"/>
        <v>0</v>
      </c>
      <c r="AH61" s="23">
        <f t="shared" ca="1" si="43"/>
        <v>61200</v>
      </c>
      <c r="AI61" s="23">
        <f t="shared" ca="1" si="42"/>
        <v>0</v>
      </c>
      <c r="AJ61" s="23">
        <f t="shared" ca="1" si="51"/>
        <v>50400</v>
      </c>
      <c r="AK61" s="23">
        <f t="shared" ca="1" si="52"/>
        <v>0</v>
      </c>
      <c r="AL61" s="23">
        <f t="shared" ca="1" si="53"/>
        <v>60000</v>
      </c>
      <c r="AM61" s="23">
        <f t="shared" ca="1" si="50"/>
        <v>0</v>
      </c>
      <c r="AN61" s="23">
        <f t="shared" ca="1" si="54"/>
        <v>126720</v>
      </c>
      <c r="AO61" s="23">
        <f t="shared" ca="1" si="55"/>
        <v>0</v>
      </c>
      <c r="AP61" s="23">
        <f t="shared" ca="1" si="70"/>
        <v>66000</v>
      </c>
      <c r="AQ61" s="23">
        <f t="shared" ca="1" si="71"/>
        <v>0</v>
      </c>
      <c r="AR61" s="236">
        <f t="shared" ca="1" si="16"/>
        <v>469920</v>
      </c>
      <c r="AS61" s="23">
        <f t="shared" ca="1" si="24"/>
        <v>60000</v>
      </c>
      <c r="AT61" s="23">
        <f t="shared" ca="1" si="25"/>
        <v>0</v>
      </c>
      <c r="AU61" s="23">
        <f t="shared" ca="1" si="28"/>
        <v>60000</v>
      </c>
      <c r="AV61" s="23">
        <f t="shared" ca="1" si="29"/>
        <v>0</v>
      </c>
      <c r="AW61" s="23">
        <f t="shared" ca="1" si="36"/>
        <v>105600</v>
      </c>
      <c r="AX61" s="23">
        <f t="shared" ca="1" si="37"/>
        <v>0</v>
      </c>
      <c r="AY61" s="23">
        <f t="shared" ca="1" si="40"/>
        <v>130800</v>
      </c>
      <c r="AZ61" s="23">
        <f t="shared" ca="1" si="41"/>
        <v>0</v>
      </c>
      <c r="BA61" s="23">
        <f t="shared" ca="1" si="48"/>
        <v>60000</v>
      </c>
      <c r="BB61" s="23">
        <f t="shared" ca="1" si="49"/>
        <v>0</v>
      </c>
      <c r="BC61" s="23">
        <f t="shared" ca="1" si="56"/>
        <v>63600</v>
      </c>
      <c r="BD61" s="23">
        <f t="shared" ca="1" si="57"/>
        <v>0</v>
      </c>
      <c r="BE61" s="23">
        <f t="shared" ca="1" si="66"/>
        <v>63600</v>
      </c>
      <c r="BF61" s="23">
        <f t="shared" ca="1" si="67"/>
        <v>0</v>
      </c>
      <c r="BG61" s="23"/>
      <c r="BH61" s="23"/>
      <c r="BI61" s="23"/>
      <c r="BJ61" s="23"/>
      <c r="BK61" s="23"/>
      <c r="BL61" s="23"/>
      <c r="BM61" s="23"/>
      <c r="BN61" s="23"/>
      <c r="BO61" s="236">
        <f t="shared" ca="1" si="17"/>
        <v>543600</v>
      </c>
      <c r="BP61" s="23">
        <f t="shared" ca="1" si="20"/>
        <v>65400</v>
      </c>
      <c r="BQ61" s="23">
        <f t="shared" ca="1" si="21"/>
        <v>32700</v>
      </c>
      <c r="BR61" s="23">
        <f t="shared" ca="1" si="22"/>
        <v>62400</v>
      </c>
      <c r="BS61" s="23">
        <f t="shared" ca="1" si="23"/>
        <v>31200</v>
      </c>
      <c r="BT61" s="23">
        <f t="shared" ca="1" si="26"/>
        <v>67200</v>
      </c>
      <c r="BU61" s="23">
        <f t="shared" ca="1" si="27"/>
        <v>33600</v>
      </c>
      <c r="BV61" s="23">
        <f t="shared" ca="1" si="30"/>
        <v>8400</v>
      </c>
      <c r="BW61" s="23">
        <f t="shared" ca="1" si="31"/>
        <v>4200</v>
      </c>
      <c r="BX61" s="23">
        <f t="shared" ca="1" si="32"/>
        <v>66000</v>
      </c>
      <c r="BY61" s="23">
        <f t="shared" ca="1" si="33"/>
        <v>33000</v>
      </c>
      <c r="BZ61" s="23">
        <f t="shared" ca="1" si="38"/>
        <v>66000</v>
      </c>
      <c r="CA61" s="23">
        <f t="shared" ca="1" si="39"/>
        <v>33000</v>
      </c>
      <c r="CB61" s="23">
        <f t="shared" ca="1" si="44"/>
        <v>240000</v>
      </c>
      <c r="CC61" s="23">
        <f t="shared" ca="1" si="45"/>
        <v>120000</v>
      </c>
      <c r="CD61" s="23">
        <f t="shared" ca="1" si="58"/>
        <v>120000</v>
      </c>
      <c r="CE61" s="23">
        <f t="shared" ca="1" si="59"/>
        <v>60000</v>
      </c>
      <c r="CF61" s="23">
        <f t="shared" ca="1" si="60"/>
        <v>63600</v>
      </c>
      <c r="CG61" s="23">
        <f t="shared" ca="1" si="61"/>
        <v>31800</v>
      </c>
      <c r="CH61" s="23">
        <f t="shared" ca="1" si="68"/>
        <v>90000</v>
      </c>
      <c r="CI61" s="23">
        <f t="shared" ca="1" si="69"/>
        <v>45000</v>
      </c>
      <c r="CJ61" s="236">
        <f t="shared" ca="1" si="18"/>
        <v>1273500</v>
      </c>
      <c r="CQ61" s="23">
        <f t="shared" ca="1" si="34"/>
        <v>30000</v>
      </c>
      <c r="CR61" s="23">
        <f t="shared" ca="1" si="35"/>
        <v>15000</v>
      </c>
      <c r="CS61" s="23">
        <f t="shared" ca="1" si="62"/>
        <v>60000</v>
      </c>
      <c r="CT61" s="23">
        <f t="shared" ca="1" si="63"/>
        <v>30000</v>
      </c>
      <c r="CU61" s="23">
        <f t="shared" ca="1" si="64"/>
        <v>120000</v>
      </c>
      <c r="CV61" s="23">
        <f t="shared" ca="1" si="65"/>
        <v>60000</v>
      </c>
    </row>
    <row r="62" spans="1:100" x14ac:dyDescent="0.2">
      <c r="A62" s="180">
        <f ca="1">VLOOKUP($D62,Curves!$A$2:$I$1700,9)</f>
        <v>5.9400895031819001E-2</v>
      </c>
      <c r="B62" s="86">
        <f t="shared" ca="1" si="0"/>
        <v>0.77096987616868429</v>
      </c>
      <c r="C62" s="86">
        <f t="shared" ca="1" si="1"/>
        <v>30</v>
      </c>
      <c r="D62" s="143">
        <f t="shared" ca="1" si="19"/>
        <v>38504</v>
      </c>
      <c r="E62" s="181">
        <f ca="1">VLOOKUP($D62,Curves!$A$2:$H$1700,2)*$B62</f>
        <v>2.7832012529689503</v>
      </c>
      <c r="F62" s="180">
        <f ca="1">VLOOKUP($D62,Curves!$A$2:$H$1700,3)*$B62</f>
        <v>0.26212975789735266</v>
      </c>
      <c r="G62" s="180">
        <f ca="1">VLOOKUP($D62,Curves!$A$2:$H$1700,7)*$B62</f>
        <v>-0.14648427647205001</v>
      </c>
      <c r="H62" s="180">
        <f ca="1">VLOOKUP($D62,Curves!$A$2:$H$1700,5)*$B62</f>
        <v>7.709698761686843E-3</v>
      </c>
      <c r="I62" s="180">
        <f ca="1">VLOOKUP($D62,Curves!$A$2:$H$1700,4)*$B62</f>
        <v>-0.27369430603988293</v>
      </c>
      <c r="J62" s="182">
        <f ca="1">VLOOKUP($D62,Curves!$A$2:$H$1700,8)*$B62</f>
        <v>0.18503277028048423</v>
      </c>
      <c r="K62" s="180">
        <f t="shared" ca="1" si="2"/>
        <v>20.821302101968005</v>
      </c>
      <c r="L62" s="144">
        <f ca="1">VLOOKUP($D62,Curves!$N$2:$T$2600,2)*$B62</f>
        <v>25.27062831192471</v>
      </c>
      <c r="M62" s="145">
        <f ca="1">VLOOKUP($D62,Curves!$N$2:$T$2600,3)*$B62</f>
        <v>14.394007588069337</v>
      </c>
      <c r="N62" s="189">
        <f t="shared" ca="1" si="3"/>
        <v>1</v>
      </c>
      <c r="O62" s="190">
        <f t="shared" ca="1" si="4"/>
        <v>0</v>
      </c>
      <c r="P62" s="181">
        <f t="shared" ca="1" si="5"/>
        <v>24.261755174370759</v>
      </c>
      <c r="Q62" s="144">
        <f ca="1">VLOOKUP($D62,Curves!$N$2:$T$2600,4)*$B62</f>
        <v>23.807549776088969</v>
      </c>
      <c r="R62" s="145">
        <f ca="1">VLOOKUP($D62,Curves!$N$2:$T$2600,5)*$B62</f>
        <v>18.503277028048423</v>
      </c>
      <c r="S62" s="189">
        <f t="shared" ca="1" si="6"/>
        <v>0</v>
      </c>
      <c r="T62" s="190">
        <f t="shared" ca="1" si="7"/>
        <v>0</v>
      </c>
      <c r="U62" s="157">
        <f t="shared" ca="1" si="8"/>
        <v>21.775377323726751</v>
      </c>
      <c r="V62" s="157">
        <f t="shared" ca="1" si="9"/>
        <v>22.931832137979779</v>
      </c>
      <c r="W62" s="157">
        <f t="shared" ca="1" si="10"/>
        <v>20.821302101968005</v>
      </c>
      <c r="X62" s="144">
        <f ca="1">VLOOKUP($D62,Curves!$N$2:$T$2600,6)*$B62</f>
        <v>22.996162983985297</v>
      </c>
      <c r="Y62" s="145">
        <f ca="1">VLOOKUP($D62,Curves!$N$2:$T$2600,7)*$B62</f>
        <v>18.485869024477726</v>
      </c>
      <c r="Z62" s="208">
        <f t="shared" ca="1" si="11"/>
        <v>1</v>
      </c>
      <c r="AA62" s="189">
        <f t="shared" ca="1" si="12"/>
        <v>0</v>
      </c>
      <c r="AB62" s="189">
        <f t="shared" ca="1" si="13"/>
        <v>1</v>
      </c>
      <c r="AC62" s="189">
        <f t="shared" ca="1" si="13"/>
        <v>1</v>
      </c>
      <c r="AD62" s="189">
        <f t="shared" ca="1" si="14"/>
        <v>1</v>
      </c>
      <c r="AE62" s="190">
        <f t="shared" ca="1" si="15"/>
        <v>0</v>
      </c>
      <c r="AF62" s="23">
        <f t="shared" ca="1" si="46"/>
        <v>105600</v>
      </c>
      <c r="AG62" s="23">
        <f t="shared" ca="1" si="47"/>
        <v>0</v>
      </c>
      <c r="AH62" s="23">
        <f t="shared" ca="1" si="43"/>
        <v>61200</v>
      </c>
      <c r="AI62" s="23">
        <f t="shared" ca="1" si="42"/>
        <v>0</v>
      </c>
      <c r="AJ62" s="23">
        <f t="shared" ca="1" si="51"/>
        <v>50400</v>
      </c>
      <c r="AK62" s="23">
        <f t="shared" ca="1" si="52"/>
        <v>0</v>
      </c>
      <c r="AL62" s="23">
        <f t="shared" ca="1" si="53"/>
        <v>60000</v>
      </c>
      <c r="AM62" s="23">
        <f t="shared" ca="1" si="50"/>
        <v>0</v>
      </c>
      <c r="AN62" s="23">
        <f t="shared" ca="1" si="54"/>
        <v>126720</v>
      </c>
      <c r="AO62" s="23">
        <f t="shared" ca="1" si="55"/>
        <v>0</v>
      </c>
      <c r="AP62" s="23">
        <f t="shared" ca="1" si="70"/>
        <v>66000</v>
      </c>
      <c r="AQ62" s="23">
        <f t="shared" ca="1" si="71"/>
        <v>0</v>
      </c>
      <c r="AR62" s="236">
        <f t="shared" ca="1" si="16"/>
        <v>469920</v>
      </c>
      <c r="AS62" s="23">
        <f t="shared" ca="1" si="24"/>
        <v>0</v>
      </c>
      <c r="AT62" s="23">
        <f t="shared" ca="1" si="25"/>
        <v>0</v>
      </c>
      <c r="AU62" s="23">
        <f t="shared" ca="1" si="28"/>
        <v>0</v>
      </c>
      <c r="AV62" s="23">
        <f t="shared" ca="1" si="29"/>
        <v>0</v>
      </c>
      <c r="AW62" s="23">
        <f t="shared" ca="1" si="36"/>
        <v>0</v>
      </c>
      <c r="AX62" s="23">
        <f t="shared" ca="1" si="37"/>
        <v>0</v>
      </c>
      <c r="AY62" s="23">
        <f t="shared" ca="1" si="40"/>
        <v>0</v>
      </c>
      <c r="AZ62" s="23">
        <f t="shared" ca="1" si="41"/>
        <v>0</v>
      </c>
      <c r="BA62" s="23">
        <f t="shared" ca="1" si="48"/>
        <v>0</v>
      </c>
      <c r="BB62" s="23">
        <f t="shared" ca="1" si="49"/>
        <v>0</v>
      </c>
      <c r="BC62" s="23">
        <f t="shared" ca="1" si="56"/>
        <v>0</v>
      </c>
      <c r="BD62" s="23">
        <f t="shared" ca="1" si="57"/>
        <v>0</v>
      </c>
      <c r="BE62" s="23">
        <f t="shared" ca="1" si="66"/>
        <v>0</v>
      </c>
      <c r="BF62" s="23">
        <f t="shared" ca="1" si="67"/>
        <v>0</v>
      </c>
      <c r="BG62" s="23"/>
      <c r="BH62" s="23"/>
      <c r="BI62" s="23"/>
      <c r="BJ62" s="23"/>
      <c r="BK62" s="23"/>
      <c r="BL62" s="23"/>
      <c r="BM62" s="23"/>
      <c r="BN62" s="23"/>
      <c r="BO62" s="236">
        <f t="shared" ca="1" si="17"/>
        <v>0</v>
      </c>
      <c r="BP62" s="23">
        <f t="shared" ca="1" si="20"/>
        <v>65400</v>
      </c>
      <c r="BQ62" s="23">
        <f t="shared" ca="1" si="21"/>
        <v>32700</v>
      </c>
      <c r="BR62" s="23">
        <f t="shared" ca="1" si="22"/>
        <v>62400</v>
      </c>
      <c r="BS62" s="23">
        <f t="shared" ca="1" si="23"/>
        <v>31200</v>
      </c>
      <c r="BT62" s="23">
        <f t="shared" ca="1" si="26"/>
        <v>67200</v>
      </c>
      <c r="BU62" s="23">
        <f t="shared" ca="1" si="27"/>
        <v>33600</v>
      </c>
      <c r="BV62" s="23">
        <f t="shared" ca="1" si="30"/>
        <v>8400</v>
      </c>
      <c r="BW62" s="23">
        <f t="shared" ca="1" si="31"/>
        <v>4200</v>
      </c>
      <c r="BX62" s="23">
        <f t="shared" ca="1" si="32"/>
        <v>66000</v>
      </c>
      <c r="BY62" s="23">
        <f t="shared" ca="1" si="33"/>
        <v>33000</v>
      </c>
      <c r="BZ62" s="23">
        <f t="shared" ca="1" si="38"/>
        <v>66000</v>
      </c>
      <c r="CA62" s="23">
        <f t="shared" ca="1" si="39"/>
        <v>33000</v>
      </c>
      <c r="CB62" s="23">
        <f t="shared" ca="1" si="44"/>
        <v>240000</v>
      </c>
      <c r="CC62" s="23">
        <f t="shared" ca="1" si="45"/>
        <v>120000</v>
      </c>
      <c r="CD62" s="23">
        <f t="shared" ca="1" si="58"/>
        <v>120000</v>
      </c>
      <c r="CE62" s="23">
        <f t="shared" ca="1" si="59"/>
        <v>60000</v>
      </c>
      <c r="CF62" s="23">
        <f t="shared" ca="1" si="60"/>
        <v>63600</v>
      </c>
      <c r="CG62" s="23">
        <f t="shared" ca="1" si="61"/>
        <v>31800</v>
      </c>
      <c r="CH62" s="23">
        <f t="shared" ca="1" si="68"/>
        <v>90000</v>
      </c>
      <c r="CI62" s="23">
        <f t="shared" ca="1" si="69"/>
        <v>45000</v>
      </c>
      <c r="CJ62" s="236">
        <f t="shared" ca="1" si="18"/>
        <v>1273500</v>
      </c>
      <c r="CQ62" s="23">
        <f t="shared" ca="1" si="34"/>
        <v>30000</v>
      </c>
      <c r="CR62" s="23">
        <f t="shared" ca="1" si="35"/>
        <v>15000</v>
      </c>
      <c r="CS62" s="23">
        <f t="shared" ca="1" si="62"/>
        <v>60000</v>
      </c>
      <c r="CT62" s="23">
        <f t="shared" ca="1" si="63"/>
        <v>30000</v>
      </c>
      <c r="CU62" s="23">
        <f t="shared" ca="1" si="64"/>
        <v>120000</v>
      </c>
      <c r="CV62" s="23">
        <f t="shared" ca="1" si="65"/>
        <v>60000</v>
      </c>
    </row>
    <row r="63" spans="1:100" x14ac:dyDescent="0.2">
      <c r="A63" s="180">
        <f ca="1">VLOOKUP($D63,Curves!$A$2:$I$1700,9)</f>
        <v>5.9388246191393997E-2</v>
      </c>
      <c r="B63" s="86">
        <f t="shared" ca="1" si="0"/>
        <v>0.76731470320567707</v>
      </c>
      <c r="C63" s="86">
        <f t="shared" ca="1" si="1"/>
        <v>31</v>
      </c>
      <c r="D63" s="143">
        <f t="shared" ca="1" si="19"/>
        <v>38534</v>
      </c>
      <c r="E63" s="181">
        <f ca="1">VLOOKUP($D63,Curves!$A$2:$H$1700,2)*$B63</f>
        <v>2.7815157991205792</v>
      </c>
      <c r="F63" s="180">
        <f ca="1">VLOOKUP($D63,Curves!$A$2:$H$1700,3)*$B63</f>
        <v>0.26088699908993024</v>
      </c>
      <c r="G63" s="180">
        <f ca="1">VLOOKUP($D63,Curves!$A$2:$H$1700,7)*$B63</f>
        <v>-0.14578979360907865</v>
      </c>
      <c r="H63" s="180">
        <f ca="1">VLOOKUP($D63,Curves!$A$2:$H$1700,5)*$B63</f>
        <v>7.6731470320567713E-3</v>
      </c>
      <c r="I63" s="180">
        <f ca="1">VLOOKUP($D63,Curves!$A$2:$H$1700,4)*$B63</f>
        <v>-0.27239671963801537</v>
      </c>
      <c r="J63" s="182">
        <f ca="1">VLOOKUP($D63,Curves!$A$2:$H$1700,8)*$B63</f>
        <v>0.1841555287693625</v>
      </c>
      <c r="K63" s="180">
        <f t="shared" ca="1" si="2"/>
        <v>20.818393096119227</v>
      </c>
      <c r="L63" s="144">
        <f ca="1">VLOOKUP($D63,Curves!$N$2:$T$2600,2)*$B63</f>
        <v>22.081561293594703</v>
      </c>
      <c r="M63" s="145">
        <f ca="1">VLOOKUP($D63,Curves!$N$2:$T$2600,3)*$B63</f>
        <v>14.99332930063893</v>
      </c>
      <c r="N63" s="189">
        <f t="shared" ca="1" si="3"/>
        <v>1</v>
      </c>
      <c r="O63" s="190">
        <f t="shared" ca="1" si="4"/>
        <v>0</v>
      </c>
      <c r="P63" s="181">
        <f t="shared" ca="1" si="5"/>
        <v>24.242534959174563</v>
      </c>
      <c r="Q63" s="144">
        <f ca="1">VLOOKUP($D63,Curves!$N$2:$T$2600,4)*$B63</f>
        <v>22.351877304381372</v>
      </c>
      <c r="R63" s="145">
        <f ca="1">VLOOKUP($D63,Curves!$N$2:$T$2600,5)*$B63</f>
        <v>17.272253969159792</v>
      </c>
      <c r="S63" s="189">
        <f t="shared" ca="1" si="6"/>
        <v>0</v>
      </c>
      <c r="T63" s="190">
        <f t="shared" ca="1" si="7"/>
        <v>0</v>
      </c>
      <c r="U63" s="157">
        <f t="shared" ca="1" si="8"/>
        <v>21.767945041336255</v>
      </c>
      <c r="V63" s="157">
        <f t="shared" ca="1" si="9"/>
        <v>22.918917096144771</v>
      </c>
      <c r="W63" s="157">
        <f t="shared" ca="1" si="10"/>
        <v>20.818393096119227</v>
      </c>
      <c r="X63" s="144">
        <f ca="1">VLOOKUP($D63,Curves!$N$2:$T$2600,6)*$B63</f>
        <v>21.431224948898628</v>
      </c>
      <c r="Y63" s="145">
        <f ca="1">VLOOKUP($D63,Curves!$N$2:$T$2600,7)*$B63</f>
        <v>17.248706550757632</v>
      </c>
      <c r="Z63" s="208">
        <f t="shared" ca="1" si="11"/>
        <v>0</v>
      </c>
      <c r="AA63" s="189">
        <f t="shared" ca="1" si="12"/>
        <v>0</v>
      </c>
      <c r="AB63" s="189">
        <f t="shared" ca="1" si="13"/>
        <v>0</v>
      </c>
      <c r="AC63" s="189">
        <f t="shared" ca="1" si="13"/>
        <v>0</v>
      </c>
      <c r="AD63" s="189">
        <f t="shared" ca="1" si="14"/>
        <v>1</v>
      </c>
      <c r="AE63" s="190">
        <f t="shared" ca="1" si="15"/>
        <v>0</v>
      </c>
      <c r="AF63" s="23">
        <f t="shared" ca="1" si="46"/>
        <v>105600</v>
      </c>
      <c r="AG63" s="23">
        <f t="shared" ca="1" si="47"/>
        <v>0</v>
      </c>
      <c r="AH63" s="23">
        <f t="shared" ca="1" si="43"/>
        <v>61200</v>
      </c>
      <c r="AI63" s="23">
        <f t="shared" ca="1" si="42"/>
        <v>0</v>
      </c>
      <c r="AJ63" s="23">
        <f t="shared" ca="1" si="51"/>
        <v>50400</v>
      </c>
      <c r="AK63" s="23">
        <f t="shared" ca="1" si="52"/>
        <v>0</v>
      </c>
      <c r="AL63" s="23">
        <f t="shared" ca="1" si="53"/>
        <v>60000</v>
      </c>
      <c r="AM63" s="23">
        <f t="shared" ca="1" si="50"/>
        <v>0</v>
      </c>
      <c r="AN63" s="23">
        <f t="shared" ca="1" si="54"/>
        <v>126720</v>
      </c>
      <c r="AO63" s="23">
        <f t="shared" ca="1" si="55"/>
        <v>0</v>
      </c>
      <c r="AP63" s="23">
        <f t="shared" ca="1" si="70"/>
        <v>66000</v>
      </c>
      <c r="AQ63" s="23">
        <f t="shared" ca="1" si="71"/>
        <v>0</v>
      </c>
      <c r="AR63" s="236">
        <f t="shared" ca="1" si="16"/>
        <v>469920</v>
      </c>
      <c r="AS63" s="23">
        <f t="shared" ca="1" si="24"/>
        <v>0</v>
      </c>
      <c r="AT63" s="23">
        <f t="shared" ca="1" si="25"/>
        <v>0</v>
      </c>
      <c r="AU63" s="23">
        <f t="shared" ca="1" si="28"/>
        <v>0</v>
      </c>
      <c r="AV63" s="23">
        <f t="shared" ca="1" si="29"/>
        <v>0</v>
      </c>
      <c r="AW63" s="23">
        <f t="shared" ca="1" si="36"/>
        <v>0</v>
      </c>
      <c r="AX63" s="23">
        <f t="shared" ca="1" si="37"/>
        <v>0</v>
      </c>
      <c r="AY63" s="23">
        <f t="shared" ca="1" si="40"/>
        <v>0</v>
      </c>
      <c r="AZ63" s="23">
        <f t="shared" ca="1" si="41"/>
        <v>0</v>
      </c>
      <c r="BA63" s="23">
        <f t="shared" ca="1" si="48"/>
        <v>0</v>
      </c>
      <c r="BB63" s="23">
        <f t="shared" ca="1" si="49"/>
        <v>0</v>
      </c>
      <c r="BC63" s="23">
        <f t="shared" ca="1" si="56"/>
        <v>0</v>
      </c>
      <c r="BD63" s="23">
        <f t="shared" ca="1" si="57"/>
        <v>0</v>
      </c>
      <c r="BE63" s="23">
        <f t="shared" ca="1" si="66"/>
        <v>0</v>
      </c>
      <c r="BF63" s="23">
        <f t="shared" ca="1" si="67"/>
        <v>0</v>
      </c>
      <c r="BG63" s="23"/>
      <c r="BH63" s="23"/>
      <c r="BI63" s="23"/>
      <c r="BJ63" s="23"/>
      <c r="BK63" s="23"/>
      <c r="BL63" s="23"/>
      <c r="BM63" s="23"/>
      <c r="BN63" s="23"/>
      <c r="BO63" s="236">
        <f t="shared" ca="1" si="17"/>
        <v>0</v>
      </c>
      <c r="BP63" s="23">
        <f t="shared" ca="1" si="20"/>
        <v>0</v>
      </c>
      <c r="BQ63" s="23">
        <f t="shared" ca="1" si="21"/>
        <v>0</v>
      </c>
      <c r="BR63" s="23">
        <f t="shared" ca="1" si="22"/>
        <v>0</v>
      </c>
      <c r="BS63" s="23">
        <f t="shared" ca="1" si="23"/>
        <v>0</v>
      </c>
      <c r="BT63" s="23">
        <f t="shared" ca="1" si="26"/>
        <v>0</v>
      </c>
      <c r="BU63" s="23">
        <f t="shared" ca="1" si="27"/>
        <v>0</v>
      </c>
      <c r="BV63" s="23">
        <f t="shared" ca="1" si="30"/>
        <v>0</v>
      </c>
      <c r="BW63" s="23">
        <f t="shared" ca="1" si="31"/>
        <v>0</v>
      </c>
      <c r="BX63" s="23">
        <f t="shared" ca="1" si="32"/>
        <v>0</v>
      </c>
      <c r="BY63" s="23">
        <f t="shared" ca="1" si="33"/>
        <v>0</v>
      </c>
      <c r="BZ63" s="23">
        <f t="shared" ca="1" si="38"/>
        <v>0</v>
      </c>
      <c r="CA63" s="23">
        <f t="shared" ca="1" si="39"/>
        <v>0</v>
      </c>
      <c r="CB63" s="23">
        <f t="shared" ca="1" si="44"/>
        <v>0</v>
      </c>
      <c r="CC63" s="23">
        <f t="shared" ca="1" si="45"/>
        <v>0</v>
      </c>
      <c r="CD63" s="23">
        <f t="shared" ca="1" si="58"/>
        <v>0</v>
      </c>
      <c r="CE63" s="23">
        <f t="shared" ca="1" si="59"/>
        <v>0</v>
      </c>
      <c r="CF63" s="23">
        <f t="shared" ca="1" si="60"/>
        <v>0</v>
      </c>
      <c r="CG63" s="23">
        <f t="shared" ca="1" si="61"/>
        <v>0</v>
      </c>
      <c r="CH63" s="23">
        <f t="shared" ca="1" si="68"/>
        <v>0</v>
      </c>
      <c r="CI63" s="23">
        <f t="shared" ca="1" si="69"/>
        <v>0</v>
      </c>
      <c r="CJ63" s="236">
        <f t="shared" ca="1" si="18"/>
        <v>0</v>
      </c>
      <c r="CQ63" s="23">
        <f t="shared" ca="1" si="34"/>
        <v>0</v>
      </c>
      <c r="CR63" s="23">
        <f t="shared" ca="1" si="35"/>
        <v>0</v>
      </c>
      <c r="CS63" s="23">
        <f t="shared" ca="1" si="62"/>
        <v>0</v>
      </c>
      <c r="CT63" s="23">
        <f t="shared" ca="1" si="63"/>
        <v>0</v>
      </c>
      <c r="CU63" s="23">
        <f t="shared" ca="1" si="64"/>
        <v>0</v>
      </c>
      <c r="CV63" s="23">
        <f t="shared" ca="1" si="65"/>
        <v>0</v>
      </c>
    </row>
    <row r="64" spans="1:100" x14ac:dyDescent="0.2">
      <c r="A64" s="180">
        <f ca="1">VLOOKUP($D64,Curves!$A$2:$I$1700,9)</f>
        <v>5.9375175723011001E-2</v>
      </c>
      <c r="B64" s="86">
        <f t="shared" ca="1" si="0"/>
        <v>0.7635575144330855</v>
      </c>
      <c r="C64" s="86">
        <f t="shared" ca="1" si="1"/>
        <v>31</v>
      </c>
      <c r="D64" s="143">
        <f t="shared" ca="1" si="19"/>
        <v>38565</v>
      </c>
      <c r="E64" s="181">
        <f ca="1">VLOOKUP($D64,Curves!$A$2:$H$1700,2)*$B64</f>
        <v>2.7755315649642656</v>
      </c>
      <c r="F64" s="180">
        <f ca="1">VLOOKUP($D64,Curves!$A$2:$H$1700,3)*$B64</f>
        <v>0.25960955490724907</v>
      </c>
      <c r="G64" s="180">
        <f ca="1">VLOOKUP($D64,Curves!$A$2:$H$1700,7)*$B64</f>
        <v>-0.14507592774228625</v>
      </c>
      <c r="H64" s="180">
        <f ca="1">VLOOKUP($D64,Curves!$A$2:$H$1700,5)*$B64</f>
        <v>7.6355751443308549E-3</v>
      </c>
      <c r="I64" s="180">
        <f ca="1">VLOOKUP($D64,Curves!$A$2:$H$1700,4)*$B64</f>
        <v>-0.27106291762374535</v>
      </c>
      <c r="J64" s="182">
        <f ca="1">VLOOKUP($D64,Curves!$A$2:$H$1700,8)*$B64</f>
        <v>0.18325380346394052</v>
      </c>
      <c r="K64" s="180">
        <f t="shared" ca="1" si="2"/>
        <v>20.783514855053902</v>
      </c>
      <c r="L64" s="144">
        <f ca="1">VLOOKUP($D64,Curves!$N$2:$T$2600,2)*$B64</f>
        <v>20.297396296354382</v>
      </c>
      <c r="M64" s="145">
        <f ca="1">VLOOKUP($D64,Curves!$N$2:$T$2600,3)*$B64</f>
        <v>11.293015638465334</v>
      </c>
      <c r="N64" s="189">
        <f t="shared" ca="1" si="3"/>
        <v>0</v>
      </c>
      <c r="O64" s="190">
        <f t="shared" ca="1" si="4"/>
        <v>0</v>
      </c>
      <c r="P64" s="181">
        <f t="shared" ca="1" si="5"/>
        <v>24.190890263211543</v>
      </c>
      <c r="Q64" s="144">
        <f ca="1">VLOOKUP($D64,Curves!$N$2:$T$2600,4)*$B64</f>
        <v>21.310890227827418</v>
      </c>
      <c r="R64" s="145">
        <f ca="1">VLOOKUP($D64,Curves!$N$2:$T$2600,5)*$B64</f>
        <v>14.46177932336264</v>
      </c>
      <c r="S64" s="189">
        <f t="shared" ca="1" si="6"/>
        <v>0</v>
      </c>
      <c r="T64" s="190">
        <f t="shared" ca="1" si="7"/>
        <v>0</v>
      </c>
      <c r="U64" s="157">
        <f t="shared" ca="1" si="8"/>
        <v>21.728417279164844</v>
      </c>
      <c r="V64" s="157">
        <f t="shared" ca="1" si="9"/>
        <v>22.873753550814474</v>
      </c>
      <c r="W64" s="157">
        <f t="shared" ca="1" si="10"/>
        <v>20.783514855053902</v>
      </c>
      <c r="X64" s="144">
        <f ca="1">VLOOKUP($D64,Curves!$N$2:$T$2600,6)*$B64</f>
        <v>15.72036292492237</v>
      </c>
      <c r="Y64" s="145">
        <f ca="1">VLOOKUP($D64,Curves!$N$2:$T$2600,7)*$B64</f>
        <v>14.197024748606729</v>
      </c>
      <c r="Z64" s="208">
        <f t="shared" ca="1" si="11"/>
        <v>0</v>
      </c>
      <c r="AA64" s="189">
        <f t="shared" ca="1" si="12"/>
        <v>0</v>
      </c>
      <c r="AB64" s="189">
        <f t="shared" ca="1" si="13"/>
        <v>0</v>
      </c>
      <c r="AC64" s="189">
        <f t="shared" ca="1" si="13"/>
        <v>0</v>
      </c>
      <c r="AD64" s="189">
        <f t="shared" ca="1" si="14"/>
        <v>0</v>
      </c>
      <c r="AE64" s="190">
        <f t="shared" ca="1" si="15"/>
        <v>0</v>
      </c>
      <c r="AF64" s="23">
        <f t="shared" ca="1" si="46"/>
        <v>0</v>
      </c>
      <c r="AG64" s="23">
        <f t="shared" ca="1" si="47"/>
        <v>0</v>
      </c>
      <c r="AH64" s="23">
        <f t="shared" ca="1" si="43"/>
        <v>0</v>
      </c>
      <c r="AI64" s="23">
        <f t="shared" ref="AI64:AI96" ca="1" si="72">$AH$7*$J$3*$J$5*$O64</f>
        <v>0</v>
      </c>
      <c r="AJ64" s="23">
        <f t="shared" ca="1" si="51"/>
        <v>0</v>
      </c>
      <c r="AK64" s="23">
        <f t="shared" ca="1" si="52"/>
        <v>0</v>
      </c>
      <c r="AL64" s="23">
        <f t="shared" ca="1" si="53"/>
        <v>0</v>
      </c>
      <c r="AM64" s="23">
        <f t="shared" ca="1" si="50"/>
        <v>0</v>
      </c>
      <c r="AN64" s="23">
        <f t="shared" ca="1" si="54"/>
        <v>0</v>
      </c>
      <c r="AO64" s="23">
        <f t="shared" ca="1" si="55"/>
        <v>0</v>
      </c>
      <c r="AP64" s="23">
        <f t="shared" ca="1" si="70"/>
        <v>0</v>
      </c>
      <c r="AQ64" s="23">
        <f t="shared" ca="1" si="71"/>
        <v>0</v>
      </c>
      <c r="AR64" s="236">
        <f t="shared" ca="1" si="16"/>
        <v>0</v>
      </c>
      <c r="AS64" s="23">
        <f t="shared" ca="1" si="24"/>
        <v>0</v>
      </c>
      <c r="AT64" s="23">
        <f t="shared" ca="1" si="25"/>
        <v>0</v>
      </c>
      <c r="AU64" s="23">
        <f t="shared" ca="1" si="28"/>
        <v>0</v>
      </c>
      <c r="AV64" s="23">
        <f t="shared" ca="1" si="29"/>
        <v>0</v>
      </c>
      <c r="AW64" s="23">
        <f t="shared" ca="1" si="36"/>
        <v>0</v>
      </c>
      <c r="AX64" s="23">
        <f t="shared" ca="1" si="37"/>
        <v>0</v>
      </c>
      <c r="AY64" s="23">
        <f t="shared" ca="1" si="40"/>
        <v>0</v>
      </c>
      <c r="AZ64" s="23">
        <f t="shared" ca="1" si="41"/>
        <v>0</v>
      </c>
      <c r="BA64" s="23">
        <f t="shared" ca="1" si="48"/>
        <v>0</v>
      </c>
      <c r="BB64" s="23">
        <f t="shared" ca="1" si="49"/>
        <v>0</v>
      </c>
      <c r="BC64" s="23">
        <f t="shared" ca="1" si="56"/>
        <v>0</v>
      </c>
      <c r="BD64" s="23">
        <f t="shared" ca="1" si="57"/>
        <v>0</v>
      </c>
      <c r="BE64" s="23">
        <f t="shared" ca="1" si="66"/>
        <v>0</v>
      </c>
      <c r="BF64" s="23">
        <f t="shared" ca="1" si="67"/>
        <v>0</v>
      </c>
      <c r="BG64" s="23"/>
      <c r="BH64" s="23"/>
      <c r="BI64" s="23"/>
      <c r="BJ64" s="23"/>
      <c r="BK64" s="23"/>
      <c r="BL64" s="23"/>
      <c r="BM64" s="23"/>
      <c r="BN64" s="23"/>
      <c r="BO64" s="236">
        <f t="shared" ca="1" si="17"/>
        <v>0</v>
      </c>
      <c r="BP64" s="23">
        <f t="shared" ca="1" si="20"/>
        <v>0</v>
      </c>
      <c r="BQ64" s="23">
        <f t="shared" ca="1" si="21"/>
        <v>0</v>
      </c>
      <c r="BR64" s="23">
        <f t="shared" ca="1" si="22"/>
        <v>0</v>
      </c>
      <c r="BS64" s="23">
        <f t="shared" ca="1" si="23"/>
        <v>0</v>
      </c>
      <c r="BT64" s="23">
        <f t="shared" ca="1" si="26"/>
        <v>0</v>
      </c>
      <c r="BU64" s="23">
        <f t="shared" ca="1" si="27"/>
        <v>0</v>
      </c>
      <c r="BV64" s="23">
        <f t="shared" ca="1" si="30"/>
        <v>0</v>
      </c>
      <c r="BW64" s="23">
        <f t="shared" ca="1" si="31"/>
        <v>0</v>
      </c>
      <c r="BX64" s="23">
        <f t="shared" ca="1" si="32"/>
        <v>0</v>
      </c>
      <c r="BY64" s="23">
        <f t="shared" ca="1" si="33"/>
        <v>0</v>
      </c>
      <c r="BZ64" s="23">
        <f t="shared" ca="1" si="38"/>
        <v>0</v>
      </c>
      <c r="CA64" s="23">
        <f t="shared" ca="1" si="39"/>
        <v>0</v>
      </c>
      <c r="CB64" s="23">
        <f t="shared" ca="1" si="44"/>
        <v>0</v>
      </c>
      <c r="CC64" s="23">
        <f t="shared" ca="1" si="45"/>
        <v>0</v>
      </c>
      <c r="CD64" s="23">
        <f t="shared" ca="1" si="58"/>
        <v>0</v>
      </c>
      <c r="CE64" s="23">
        <f t="shared" ca="1" si="59"/>
        <v>0</v>
      </c>
      <c r="CF64" s="23">
        <f t="shared" ca="1" si="60"/>
        <v>0</v>
      </c>
      <c r="CG64" s="23">
        <f t="shared" ca="1" si="61"/>
        <v>0</v>
      </c>
      <c r="CH64" s="23">
        <f t="shared" ca="1" si="68"/>
        <v>0</v>
      </c>
      <c r="CI64" s="23">
        <f t="shared" ca="1" si="69"/>
        <v>0</v>
      </c>
      <c r="CJ64" s="236">
        <f t="shared" ca="1" si="18"/>
        <v>0</v>
      </c>
      <c r="CQ64" s="23">
        <f t="shared" ca="1" si="34"/>
        <v>0</v>
      </c>
      <c r="CR64" s="23">
        <f t="shared" ca="1" si="35"/>
        <v>0</v>
      </c>
      <c r="CS64" s="23">
        <f t="shared" ca="1" si="62"/>
        <v>0</v>
      </c>
      <c r="CT64" s="23">
        <f t="shared" ca="1" si="63"/>
        <v>0</v>
      </c>
      <c r="CU64" s="23">
        <f t="shared" ca="1" si="64"/>
        <v>0</v>
      </c>
      <c r="CV64" s="23">
        <f t="shared" ca="1" si="65"/>
        <v>0</v>
      </c>
    </row>
    <row r="65" spans="1:100" x14ac:dyDescent="0.2">
      <c r="A65" s="180">
        <f ca="1">VLOOKUP($D65,Curves!$A$2:$I$1700,9)</f>
        <v>5.9362105254684001E-2</v>
      </c>
      <c r="B65" s="86">
        <f t="shared" ca="1" si="0"/>
        <v>0.75982036036004785</v>
      </c>
      <c r="C65" s="86">
        <f t="shared" ca="1" si="1"/>
        <v>30</v>
      </c>
      <c r="D65" s="143">
        <f t="shared" ca="1" si="19"/>
        <v>38596</v>
      </c>
      <c r="E65" s="181">
        <f ca="1">VLOOKUP($D65,Curves!$A$2:$H$1700,2)*$B65</f>
        <v>2.7748639560348947</v>
      </c>
      <c r="F65" s="180">
        <f ca="1">VLOOKUP($D65,Curves!$A$2:$H$1700,3)*$B65</f>
        <v>0.2583389225224163</v>
      </c>
      <c r="G65" s="180">
        <f ca="1">VLOOKUP($D65,Curves!$A$2:$H$1700,7)*$B65</f>
        <v>-0.1443658684684091</v>
      </c>
      <c r="H65" s="180">
        <f ca="1">VLOOKUP($D65,Curves!$A$2:$H$1700,5)*$B65</f>
        <v>7.598203603600479E-3</v>
      </c>
      <c r="I65" s="180">
        <f ca="1">VLOOKUP($D65,Curves!$A$2:$H$1700,4)*$B65</f>
        <v>-0.26973622792781698</v>
      </c>
      <c r="J65" s="182">
        <f ca="1">VLOOKUP($D65,Curves!$A$2:$H$1700,8)*$B65</f>
        <v>0.18235688648641149</v>
      </c>
      <c r="K65" s="180">
        <f t="shared" ca="1" si="2"/>
        <v>20.788457960803083</v>
      </c>
      <c r="L65" s="144">
        <f ca="1">VLOOKUP($D65,Curves!$N$2:$T$2600,2)*$B65</f>
        <v>20.577962948630947</v>
      </c>
      <c r="M65" s="145">
        <f ca="1">VLOOKUP($D65,Curves!$N$2:$T$2600,3)*$B65</f>
        <v>11.192153908103505</v>
      </c>
      <c r="N65" s="189">
        <f t="shared" ca="1" si="3"/>
        <v>0</v>
      </c>
      <c r="O65" s="190">
        <f t="shared" ca="1" si="4"/>
        <v>0</v>
      </c>
      <c r="P65" s="181">
        <f t="shared" ca="1" si="5"/>
        <v>24.179156318909794</v>
      </c>
      <c r="Q65" s="144">
        <f ca="1">VLOOKUP($D65,Curves!$N$2:$T$2600,4)*$B65</f>
        <v>22.346316798189008</v>
      </c>
      <c r="R65" s="145">
        <f ca="1">VLOOKUP($D65,Curves!$N$2:$T$2600,5)*$B65</f>
        <v>10.690672470265874</v>
      </c>
      <c r="S65" s="189">
        <f t="shared" ca="1" si="6"/>
        <v>0</v>
      </c>
      <c r="T65" s="190">
        <f t="shared" ca="1" si="7"/>
        <v>0</v>
      </c>
      <c r="U65" s="157">
        <f t="shared" ca="1" si="8"/>
        <v>21.72873565674864</v>
      </c>
      <c r="V65" s="157">
        <f t="shared" ca="1" si="9"/>
        <v>22.868466197288711</v>
      </c>
      <c r="W65" s="157">
        <f t="shared" ca="1" si="10"/>
        <v>20.788457960803083</v>
      </c>
      <c r="X65" s="144">
        <f ca="1">VLOOKUP($D65,Curves!$N$2:$T$2600,6)*$B65</f>
        <v>16.593196668658795</v>
      </c>
      <c r="Y65" s="145">
        <f ca="1">VLOOKUP($D65,Curves!$N$2:$T$2600,7)*$B65</f>
        <v>13.93196682294238</v>
      </c>
      <c r="Z65" s="208">
        <f t="shared" ca="1" si="11"/>
        <v>0</v>
      </c>
      <c r="AA65" s="189">
        <f t="shared" ca="1" si="12"/>
        <v>0</v>
      </c>
      <c r="AB65" s="189">
        <f t="shared" ca="1" si="13"/>
        <v>0</v>
      </c>
      <c r="AC65" s="189">
        <f t="shared" ca="1" si="13"/>
        <v>0</v>
      </c>
      <c r="AD65" s="189">
        <f t="shared" ca="1" si="14"/>
        <v>0</v>
      </c>
      <c r="AE65" s="190">
        <f t="shared" ca="1" si="15"/>
        <v>0</v>
      </c>
      <c r="AF65" s="23">
        <f t="shared" ca="1" si="46"/>
        <v>0</v>
      </c>
      <c r="AG65" s="23">
        <f t="shared" ca="1" si="47"/>
        <v>0</v>
      </c>
      <c r="AH65" s="23">
        <f t="shared" ca="1" si="43"/>
        <v>0</v>
      </c>
      <c r="AI65" s="23">
        <f t="shared" ca="1" si="72"/>
        <v>0</v>
      </c>
      <c r="AJ65" s="23">
        <f t="shared" ca="1" si="51"/>
        <v>0</v>
      </c>
      <c r="AK65" s="23">
        <f t="shared" ca="1" si="52"/>
        <v>0</v>
      </c>
      <c r="AL65" s="23">
        <f t="shared" ca="1" si="53"/>
        <v>0</v>
      </c>
      <c r="AM65" s="23">
        <f t="shared" ca="1" si="50"/>
        <v>0</v>
      </c>
      <c r="AN65" s="23">
        <f t="shared" ca="1" si="54"/>
        <v>0</v>
      </c>
      <c r="AO65" s="23">
        <f t="shared" ca="1" si="55"/>
        <v>0</v>
      </c>
      <c r="AP65" s="23">
        <f t="shared" ca="1" si="70"/>
        <v>0</v>
      </c>
      <c r="AQ65" s="23">
        <f t="shared" ca="1" si="71"/>
        <v>0</v>
      </c>
      <c r="AR65" s="236">
        <f t="shared" ca="1" si="16"/>
        <v>0</v>
      </c>
      <c r="AS65" s="23">
        <f t="shared" ca="1" si="24"/>
        <v>0</v>
      </c>
      <c r="AT65" s="23">
        <f t="shared" ca="1" si="25"/>
        <v>0</v>
      </c>
      <c r="AU65" s="23">
        <f t="shared" ca="1" si="28"/>
        <v>0</v>
      </c>
      <c r="AV65" s="23">
        <f t="shared" ca="1" si="29"/>
        <v>0</v>
      </c>
      <c r="AW65" s="23">
        <f t="shared" ca="1" si="36"/>
        <v>0</v>
      </c>
      <c r="AX65" s="23">
        <f t="shared" ca="1" si="37"/>
        <v>0</v>
      </c>
      <c r="AY65" s="23">
        <f t="shared" ca="1" si="40"/>
        <v>0</v>
      </c>
      <c r="AZ65" s="23">
        <f t="shared" ca="1" si="41"/>
        <v>0</v>
      </c>
      <c r="BA65" s="23">
        <f t="shared" ca="1" si="48"/>
        <v>0</v>
      </c>
      <c r="BB65" s="23">
        <f t="shared" ca="1" si="49"/>
        <v>0</v>
      </c>
      <c r="BC65" s="23">
        <f t="shared" ca="1" si="56"/>
        <v>0</v>
      </c>
      <c r="BD65" s="23">
        <f t="shared" ca="1" si="57"/>
        <v>0</v>
      </c>
      <c r="BE65" s="23">
        <f t="shared" ca="1" si="66"/>
        <v>0</v>
      </c>
      <c r="BF65" s="23">
        <f t="shared" ca="1" si="67"/>
        <v>0</v>
      </c>
      <c r="BG65" s="23"/>
      <c r="BH65" s="23"/>
      <c r="BI65" s="23"/>
      <c r="BJ65" s="23"/>
      <c r="BK65" s="23"/>
      <c r="BL65" s="23"/>
      <c r="BM65" s="23"/>
      <c r="BN65" s="23"/>
      <c r="BO65" s="236">
        <f t="shared" ca="1" si="17"/>
        <v>0</v>
      </c>
      <c r="BP65" s="23">
        <f t="shared" ca="1" si="20"/>
        <v>0</v>
      </c>
      <c r="BQ65" s="23">
        <f t="shared" ca="1" si="21"/>
        <v>0</v>
      </c>
      <c r="BR65" s="23">
        <f t="shared" ca="1" si="22"/>
        <v>0</v>
      </c>
      <c r="BS65" s="23">
        <f t="shared" ca="1" si="23"/>
        <v>0</v>
      </c>
      <c r="BT65" s="23">
        <f t="shared" ca="1" si="26"/>
        <v>0</v>
      </c>
      <c r="BU65" s="23">
        <f t="shared" ca="1" si="27"/>
        <v>0</v>
      </c>
      <c r="BV65" s="23">
        <f t="shared" ca="1" si="30"/>
        <v>0</v>
      </c>
      <c r="BW65" s="23">
        <f t="shared" ca="1" si="31"/>
        <v>0</v>
      </c>
      <c r="BX65" s="23">
        <f t="shared" ca="1" si="32"/>
        <v>0</v>
      </c>
      <c r="BY65" s="23">
        <f t="shared" ca="1" si="33"/>
        <v>0</v>
      </c>
      <c r="BZ65" s="23">
        <f t="shared" ca="1" si="38"/>
        <v>0</v>
      </c>
      <c r="CA65" s="23">
        <f t="shared" ca="1" si="39"/>
        <v>0</v>
      </c>
      <c r="CB65" s="23">
        <f t="shared" ca="1" si="44"/>
        <v>0</v>
      </c>
      <c r="CC65" s="23">
        <f t="shared" ca="1" si="45"/>
        <v>0</v>
      </c>
      <c r="CD65" s="23">
        <f t="shared" ca="1" si="58"/>
        <v>0</v>
      </c>
      <c r="CE65" s="23">
        <f t="shared" ca="1" si="59"/>
        <v>0</v>
      </c>
      <c r="CF65" s="23">
        <f t="shared" ca="1" si="60"/>
        <v>0</v>
      </c>
      <c r="CG65" s="23">
        <f t="shared" ca="1" si="61"/>
        <v>0</v>
      </c>
      <c r="CH65" s="23">
        <f t="shared" ca="1" si="68"/>
        <v>0</v>
      </c>
      <c r="CI65" s="23">
        <f t="shared" ca="1" si="69"/>
        <v>0</v>
      </c>
      <c r="CJ65" s="236">
        <f t="shared" ca="1" si="18"/>
        <v>0</v>
      </c>
      <c r="CQ65" s="23">
        <f t="shared" ca="1" si="34"/>
        <v>0</v>
      </c>
      <c r="CR65" s="23">
        <f t="shared" ca="1" si="35"/>
        <v>0</v>
      </c>
      <c r="CS65" s="23">
        <f t="shared" ca="1" si="62"/>
        <v>0</v>
      </c>
      <c r="CT65" s="23">
        <f t="shared" ca="1" si="63"/>
        <v>0</v>
      </c>
      <c r="CU65" s="23">
        <f t="shared" ca="1" si="64"/>
        <v>0</v>
      </c>
      <c r="CV65" s="23">
        <f t="shared" ca="1" si="65"/>
        <v>0</v>
      </c>
    </row>
    <row r="66" spans="1:100" x14ac:dyDescent="0.2">
      <c r="A66" s="180">
        <f ca="1">VLOOKUP($D66,Curves!$A$2:$I$1700,9)</f>
        <v>5.9349456414421999E-2</v>
      </c>
      <c r="B66" s="86">
        <f t="shared" ca="1" si="0"/>
        <v>0.75622272786128242</v>
      </c>
      <c r="C66" s="86">
        <f t="shared" ca="1" si="1"/>
        <v>31</v>
      </c>
      <c r="D66" s="143">
        <f t="shared" ca="1" si="19"/>
        <v>38626</v>
      </c>
      <c r="E66" s="181">
        <f ca="1">VLOOKUP($D66,Curves!$A$2:$H$1700,2)*$B66</f>
        <v>2.7692876294280162</v>
      </c>
      <c r="F66" s="180">
        <f ca="1">VLOOKUP($D66,Curves!$A$2:$H$1700,3)*$B66</f>
        <v>0.25711572747283606</v>
      </c>
      <c r="G66" s="180">
        <f ca="1">VLOOKUP($D66,Curves!$A$2:$H$1700,7)*$B66</f>
        <v>-0.14368231829364367</v>
      </c>
      <c r="H66" s="180">
        <f ca="1">VLOOKUP($D66,Curves!$A$2:$H$1700,5)*$B66</f>
        <v>7.5622272786128241E-3</v>
      </c>
      <c r="I66" s="180">
        <f ca="1">VLOOKUP($D66,Curves!$A$2:$H$1700,4)*$B66</f>
        <v>-0.26845906839075523</v>
      </c>
      <c r="J66" s="182">
        <f ca="1">VLOOKUP($D66,Curves!$A$2:$H$1700,8)*$B66</f>
        <v>0.18149345468670777</v>
      </c>
      <c r="K66" s="180">
        <f t="shared" ca="1" si="2"/>
        <v>20.756214207779458</v>
      </c>
      <c r="L66" s="144">
        <f ca="1">VLOOKUP($D66,Curves!$N$2:$T$2600,2)*$B66</f>
        <v>43.92343402393707</v>
      </c>
      <c r="M66" s="145">
        <f ca="1">VLOOKUP($D66,Curves!$N$2:$T$2600,3)*$B66</f>
        <v>11.267718645133108</v>
      </c>
      <c r="N66" s="189">
        <f t="shared" ca="1" si="3"/>
        <v>1</v>
      </c>
      <c r="O66" s="190">
        <f t="shared" ca="1" si="4"/>
        <v>0</v>
      </c>
      <c r="P66" s="181">
        <f t="shared" ca="1" si="5"/>
        <v>24.130858130860432</v>
      </c>
      <c r="Q66" s="144">
        <f ca="1">VLOOKUP($D66,Curves!$N$2:$T$2600,4)*$B66</f>
        <v>28.290292249290573</v>
      </c>
      <c r="R66" s="145">
        <f ca="1">VLOOKUP($D66,Curves!$N$2:$T$2600,5)*$B66</f>
        <v>13.067528737442961</v>
      </c>
      <c r="S66" s="189">
        <f t="shared" ca="1" si="6"/>
        <v>1</v>
      </c>
      <c r="T66" s="190">
        <f t="shared" ca="1" si="7"/>
        <v>0</v>
      </c>
      <c r="U66" s="157">
        <f t="shared" ca="1" si="8"/>
        <v>21.692039833507796</v>
      </c>
      <c r="V66" s="157">
        <f t="shared" ca="1" si="9"/>
        <v>22.82637392529972</v>
      </c>
      <c r="W66" s="157">
        <f t="shared" ca="1" si="10"/>
        <v>20.756214207779458</v>
      </c>
      <c r="X66" s="144">
        <f ca="1">VLOOKUP($D66,Curves!$N$2:$T$2600,6)*$B66</f>
        <v>45.629205458155788</v>
      </c>
      <c r="Y66" s="145">
        <f ca="1">VLOOKUP($D66,Curves!$N$2:$T$2600,7)*$B66</f>
        <v>8.259788633486993</v>
      </c>
      <c r="Z66" s="208">
        <f t="shared" ca="1" si="11"/>
        <v>1</v>
      </c>
      <c r="AA66" s="189">
        <f t="shared" ca="1" si="12"/>
        <v>0</v>
      </c>
      <c r="AB66" s="189">
        <f t="shared" ca="1" si="13"/>
        <v>1</v>
      </c>
      <c r="AC66" s="189">
        <f t="shared" ca="1" si="13"/>
        <v>1</v>
      </c>
      <c r="AD66" s="189">
        <f t="shared" ca="1" si="14"/>
        <v>1</v>
      </c>
      <c r="AE66" s="190">
        <f t="shared" ca="1" si="15"/>
        <v>0</v>
      </c>
      <c r="AF66" s="23">
        <f t="shared" ca="1" si="46"/>
        <v>105600</v>
      </c>
      <c r="AG66" s="23">
        <f t="shared" ca="1" si="47"/>
        <v>0</v>
      </c>
      <c r="AH66" s="23">
        <f t="shared" ca="1" si="43"/>
        <v>61200</v>
      </c>
      <c r="AI66" s="23">
        <f t="shared" ca="1" si="72"/>
        <v>0</v>
      </c>
      <c r="AJ66" s="23">
        <f t="shared" ca="1" si="51"/>
        <v>50400</v>
      </c>
      <c r="AK66" s="23">
        <f t="shared" ca="1" si="52"/>
        <v>0</v>
      </c>
      <c r="AL66" s="23">
        <f t="shared" ca="1" si="53"/>
        <v>60000</v>
      </c>
      <c r="AM66" s="23">
        <f t="shared" ca="1" si="50"/>
        <v>0</v>
      </c>
      <c r="AN66" s="23">
        <f t="shared" ca="1" si="54"/>
        <v>126720</v>
      </c>
      <c r="AO66" s="23">
        <f t="shared" ca="1" si="55"/>
        <v>0</v>
      </c>
      <c r="AP66" s="23">
        <f t="shared" ca="1" si="70"/>
        <v>66000</v>
      </c>
      <c r="AQ66" s="23">
        <f t="shared" ca="1" si="71"/>
        <v>0</v>
      </c>
      <c r="AR66" s="236">
        <f t="shared" ca="1" si="16"/>
        <v>469920</v>
      </c>
      <c r="AS66" s="23">
        <f t="shared" ca="1" si="24"/>
        <v>60000</v>
      </c>
      <c r="AT66" s="23">
        <f t="shared" ca="1" si="25"/>
        <v>0</v>
      </c>
      <c r="AU66" s="23">
        <f t="shared" ca="1" si="28"/>
        <v>60000</v>
      </c>
      <c r="AV66" s="23">
        <f t="shared" ca="1" si="29"/>
        <v>0</v>
      </c>
      <c r="AW66" s="23">
        <f t="shared" ca="1" si="36"/>
        <v>105600</v>
      </c>
      <c r="AX66" s="23">
        <f t="shared" ca="1" si="37"/>
        <v>0</v>
      </c>
      <c r="AY66" s="23">
        <f t="shared" ca="1" si="40"/>
        <v>130800</v>
      </c>
      <c r="AZ66" s="23">
        <f t="shared" ca="1" si="41"/>
        <v>0</v>
      </c>
      <c r="BA66" s="23">
        <f t="shared" ca="1" si="48"/>
        <v>60000</v>
      </c>
      <c r="BB66" s="23">
        <f t="shared" ca="1" si="49"/>
        <v>0</v>
      </c>
      <c r="BC66" s="23">
        <f t="shared" ca="1" si="56"/>
        <v>63600</v>
      </c>
      <c r="BD66" s="23">
        <f t="shared" ca="1" si="57"/>
        <v>0</v>
      </c>
      <c r="BE66" s="23">
        <f t="shared" ca="1" si="66"/>
        <v>63600</v>
      </c>
      <c r="BF66" s="23">
        <f t="shared" ca="1" si="67"/>
        <v>0</v>
      </c>
      <c r="BG66" s="23"/>
      <c r="BH66" s="23"/>
      <c r="BI66" s="23"/>
      <c r="BJ66" s="23"/>
      <c r="BK66" s="23"/>
      <c r="BL66" s="23"/>
      <c r="BM66" s="23"/>
      <c r="BN66" s="23"/>
      <c r="BO66" s="236">
        <f t="shared" ca="1" si="17"/>
        <v>543600</v>
      </c>
      <c r="BP66" s="23">
        <f t="shared" ca="1" si="20"/>
        <v>65400</v>
      </c>
      <c r="BQ66" s="23">
        <f t="shared" ca="1" si="21"/>
        <v>32700</v>
      </c>
      <c r="BR66" s="23">
        <f t="shared" ca="1" si="22"/>
        <v>62400</v>
      </c>
      <c r="BS66" s="23">
        <f t="shared" ca="1" si="23"/>
        <v>31200</v>
      </c>
      <c r="BT66" s="23">
        <f t="shared" ca="1" si="26"/>
        <v>67200</v>
      </c>
      <c r="BU66" s="23">
        <f t="shared" ca="1" si="27"/>
        <v>33600</v>
      </c>
      <c r="BV66" s="23">
        <f t="shared" ca="1" si="30"/>
        <v>8400</v>
      </c>
      <c r="BW66" s="23">
        <f t="shared" ca="1" si="31"/>
        <v>4200</v>
      </c>
      <c r="BX66" s="23">
        <f t="shared" ca="1" si="32"/>
        <v>66000</v>
      </c>
      <c r="BY66" s="23">
        <f t="shared" ca="1" si="33"/>
        <v>33000</v>
      </c>
      <c r="BZ66" s="23">
        <f t="shared" ca="1" si="38"/>
        <v>66000</v>
      </c>
      <c r="CA66" s="23">
        <f t="shared" ca="1" si="39"/>
        <v>33000</v>
      </c>
      <c r="CB66" s="23">
        <f t="shared" ca="1" si="44"/>
        <v>240000</v>
      </c>
      <c r="CC66" s="23">
        <f t="shared" ca="1" si="45"/>
        <v>120000</v>
      </c>
      <c r="CD66" s="23">
        <f t="shared" ca="1" si="58"/>
        <v>120000</v>
      </c>
      <c r="CE66" s="23">
        <f t="shared" ca="1" si="59"/>
        <v>60000</v>
      </c>
      <c r="CF66" s="23">
        <f t="shared" ca="1" si="60"/>
        <v>63600</v>
      </c>
      <c r="CG66" s="23">
        <f t="shared" ca="1" si="61"/>
        <v>31800</v>
      </c>
      <c r="CH66" s="23">
        <f t="shared" ca="1" si="68"/>
        <v>90000</v>
      </c>
      <c r="CI66" s="23">
        <f t="shared" ca="1" si="69"/>
        <v>45000</v>
      </c>
      <c r="CJ66" s="236">
        <f t="shared" ca="1" si="18"/>
        <v>1273500</v>
      </c>
      <c r="CQ66" s="23">
        <f t="shared" ca="1" si="34"/>
        <v>30000</v>
      </c>
      <c r="CR66" s="23">
        <f t="shared" ca="1" si="35"/>
        <v>15000</v>
      </c>
      <c r="CS66" s="23">
        <f t="shared" ca="1" si="62"/>
        <v>60000</v>
      </c>
      <c r="CT66" s="23">
        <f t="shared" ca="1" si="63"/>
        <v>30000</v>
      </c>
      <c r="CU66" s="23">
        <f t="shared" ca="1" si="64"/>
        <v>120000</v>
      </c>
      <c r="CV66" s="23">
        <f t="shared" ca="1" si="65"/>
        <v>60000</v>
      </c>
    </row>
    <row r="67" spans="1:100" x14ac:dyDescent="0.2">
      <c r="A67" s="180">
        <f ca="1">VLOOKUP($D67,Curves!$A$2:$I$1700,9)</f>
        <v>5.9336385946207E-2</v>
      </c>
      <c r="B67" s="86">
        <f t="shared" ca="1" si="0"/>
        <v>0.75252466436490051</v>
      </c>
      <c r="C67" s="86">
        <f t="shared" ca="1" si="1"/>
        <v>30</v>
      </c>
      <c r="D67" s="143">
        <f t="shared" ca="1" si="19"/>
        <v>38657</v>
      </c>
      <c r="E67" s="181">
        <f ca="1">VLOOKUP($D67,Curves!$A$2:$H$1700,2)*$B67</f>
        <v>2.8648613972371764</v>
      </c>
      <c r="F67" s="180">
        <f ca="1">VLOOKUP($D67,Curves!$A$2:$H$1700,3)*$B67</f>
        <v>0.22575739930947014</v>
      </c>
      <c r="G67" s="180">
        <f ca="1">VLOOKUP($D67,Curves!$A$2:$H$1700,7)*$B67</f>
        <v>-0.1429796862293311</v>
      </c>
      <c r="H67" s="180">
        <f ca="1">VLOOKUP($D67,Curves!$A$2:$H$1700,5)*$B67</f>
        <v>7.5252466436490049E-3</v>
      </c>
      <c r="I67" s="180">
        <f ca="1">VLOOKUP($D67,Curves!$A$2:$H$1700,4)*$B67</f>
        <v>-0.21823215266582113</v>
      </c>
      <c r="J67" s="182">
        <f ca="1">VLOOKUP($D67,Curves!$A$2:$H$1700,8)*$B67</f>
        <v>0.15050493287298011</v>
      </c>
      <c r="K67" s="180">
        <f t="shared" ca="1" si="2"/>
        <v>21.849719334285162</v>
      </c>
      <c r="L67" s="144">
        <f ca="1">VLOOKUP($D67,Curves!$N$2:$T$2600,2)*$B67</f>
        <v>43.408857575813485</v>
      </c>
      <c r="M67" s="145">
        <f ca="1">VLOOKUP($D67,Curves!$N$2:$T$2600,3)*$B67</f>
        <v>11.618980817794064</v>
      </c>
      <c r="N67" s="189">
        <f t="shared" ca="1" si="3"/>
        <v>1</v>
      </c>
      <c r="O67" s="190">
        <f t="shared" ca="1" si="4"/>
        <v>0</v>
      </c>
      <c r="P67" s="181">
        <f t="shared" ca="1" si="5"/>
        <v>24.615247475826173</v>
      </c>
      <c r="Q67" s="144">
        <f ca="1">VLOOKUP($D67,Curves!$N$2:$T$2600,4)*$B67</f>
        <v>47.205872195610205</v>
      </c>
      <c r="R67" s="145">
        <f ca="1">VLOOKUP($D67,Curves!$N$2:$T$2600,5)*$B67</f>
        <v>13.92923153739431</v>
      </c>
      <c r="S67" s="189">
        <f t="shared" ca="1" si="6"/>
        <v>1</v>
      </c>
      <c r="T67" s="190">
        <f t="shared" ca="1" si="7"/>
        <v>0</v>
      </c>
      <c r="U67" s="157">
        <f t="shared" ca="1" si="8"/>
        <v>22.414112832558839</v>
      </c>
      <c r="V67" s="157">
        <f t="shared" ca="1" si="9"/>
        <v>23.54289982910619</v>
      </c>
      <c r="W67" s="157">
        <f t="shared" ca="1" si="10"/>
        <v>21.849719334285162</v>
      </c>
      <c r="X67" s="144">
        <f ca="1">VLOOKUP($D67,Curves!$N$2:$T$2600,6)*$B67</f>
        <v>44.444461949409828</v>
      </c>
      <c r="Y67" s="145">
        <f ca="1">VLOOKUP($D67,Curves!$N$2:$T$2600,7)*$B67</f>
        <v>7.5683186942710341</v>
      </c>
      <c r="Z67" s="208">
        <f t="shared" ca="1" si="11"/>
        <v>1</v>
      </c>
      <c r="AA67" s="189">
        <f t="shared" ca="1" si="12"/>
        <v>0</v>
      </c>
      <c r="AB67" s="189">
        <f t="shared" ca="1" si="13"/>
        <v>1</v>
      </c>
      <c r="AC67" s="189">
        <f t="shared" ca="1" si="13"/>
        <v>1</v>
      </c>
      <c r="AD67" s="189">
        <f t="shared" ca="1" si="14"/>
        <v>1</v>
      </c>
      <c r="AE67" s="190">
        <f t="shared" ca="1" si="15"/>
        <v>0</v>
      </c>
      <c r="AF67" s="23">
        <f t="shared" ca="1" si="46"/>
        <v>105600</v>
      </c>
      <c r="AG67" s="23">
        <f t="shared" ca="1" si="47"/>
        <v>0</v>
      </c>
      <c r="AH67" s="23">
        <f t="shared" ca="1" si="43"/>
        <v>61200</v>
      </c>
      <c r="AI67" s="23">
        <f t="shared" ca="1" si="72"/>
        <v>0</v>
      </c>
      <c r="AJ67" s="23">
        <f t="shared" ca="1" si="51"/>
        <v>50400</v>
      </c>
      <c r="AK67" s="23">
        <f t="shared" ca="1" si="52"/>
        <v>0</v>
      </c>
      <c r="AL67" s="23">
        <f t="shared" ca="1" si="53"/>
        <v>60000</v>
      </c>
      <c r="AM67" s="23">
        <f t="shared" ca="1" si="50"/>
        <v>0</v>
      </c>
      <c r="AN67" s="23">
        <f t="shared" ca="1" si="54"/>
        <v>126720</v>
      </c>
      <c r="AO67" s="23">
        <f t="shared" ca="1" si="55"/>
        <v>0</v>
      </c>
      <c r="AP67" s="23">
        <f t="shared" ca="1" si="70"/>
        <v>66000</v>
      </c>
      <c r="AQ67" s="23">
        <f t="shared" ca="1" si="71"/>
        <v>0</v>
      </c>
      <c r="AR67" s="236">
        <f t="shared" ca="1" si="16"/>
        <v>469920</v>
      </c>
      <c r="AS67" s="23">
        <f t="shared" ca="1" si="24"/>
        <v>60000</v>
      </c>
      <c r="AT67" s="23">
        <f t="shared" ca="1" si="25"/>
        <v>0</v>
      </c>
      <c r="AU67" s="23">
        <f t="shared" ca="1" si="28"/>
        <v>60000</v>
      </c>
      <c r="AV67" s="23">
        <f t="shared" ca="1" si="29"/>
        <v>0</v>
      </c>
      <c r="AW67" s="23">
        <f t="shared" ca="1" si="36"/>
        <v>105600</v>
      </c>
      <c r="AX67" s="23">
        <f t="shared" ca="1" si="37"/>
        <v>0</v>
      </c>
      <c r="AY67" s="23">
        <f t="shared" ca="1" si="40"/>
        <v>130800</v>
      </c>
      <c r="AZ67" s="23">
        <f t="shared" ca="1" si="41"/>
        <v>0</v>
      </c>
      <c r="BA67" s="23">
        <f t="shared" ca="1" si="48"/>
        <v>60000</v>
      </c>
      <c r="BB67" s="23">
        <f t="shared" ca="1" si="49"/>
        <v>0</v>
      </c>
      <c r="BC67" s="23">
        <f t="shared" ca="1" si="56"/>
        <v>63600</v>
      </c>
      <c r="BD67" s="23">
        <f t="shared" ca="1" si="57"/>
        <v>0</v>
      </c>
      <c r="BE67" s="23">
        <f t="shared" ca="1" si="66"/>
        <v>63600</v>
      </c>
      <c r="BF67" s="23">
        <f t="shared" ca="1" si="67"/>
        <v>0</v>
      </c>
      <c r="BG67" s="23"/>
      <c r="BH67" s="23"/>
      <c r="BI67" s="23"/>
      <c r="BJ67" s="23"/>
      <c r="BK67" s="23"/>
      <c r="BL67" s="23"/>
      <c r="BM67" s="23"/>
      <c r="BN67" s="23"/>
      <c r="BO67" s="236">
        <f t="shared" ca="1" si="17"/>
        <v>543600</v>
      </c>
      <c r="BP67" s="23">
        <f t="shared" ca="1" si="20"/>
        <v>65400</v>
      </c>
      <c r="BQ67" s="23">
        <f t="shared" ca="1" si="21"/>
        <v>32700</v>
      </c>
      <c r="BR67" s="23">
        <f t="shared" ca="1" si="22"/>
        <v>62400</v>
      </c>
      <c r="BS67" s="23">
        <f t="shared" ca="1" si="23"/>
        <v>31200</v>
      </c>
      <c r="BT67" s="23">
        <f t="shared" ca="1" si="26"/>
        <v>67200</v>
      </c>
      <c r="BU67" s="23">
        <f t="shared" ca="1" si="27"/>
        <v>33600</v>
      </c>
      <c r="BV67" s="23">
        <f t="shared" ca="1" si="30"/>
        <v>8400</v>
      </c>
      <c r="BW67" s="23">
        <f t="shared" ca="1" si="31"/>
        <v>4200</v>
      </c>
      <c r="BX67" s="23">
        <f t="shared" ca="1" si="32"/>
        <v>66000</v>
      </c>
      <c r="BY67" s="23">
        <f t="shared" ca="1" si="33"/>
        <v>33000</v>
      </c>
      <c r="BZ67" s="23">
        <f t="shared" ca="1" si="38"/>
        <v>66000</v>
      </c>
      <c r="CA67" s="23">
        <f t="shared" ca="1" si="39"/>
        <v>33000</v>
      </c>
      <c r="CB67" s="23">
        <f t="shared" ca="1" si="44"/>
        <v>240000</v>
      </c>
      <c r="CC67" s="23">
        <f t="shared" ca="1" si="45"/>
        <v>120000</v>
      </c>
      <c r="CD67" s="23">
        <f t="shared" ca="1" si="58"/>
        <v>120000</v>
      </c>
      <c r="CE67" s="23">
        <f t="shared" ca="1" si="59"/>
        <v>60000</v>
      </c>
      <c r="CF67" s="23">
        <f t="shared" ca="1" si="60"/>
        <v>63600</v>
      </c>
      <c r="CG67" s="23">
        <f t="shared" ca="1" si="61"/>
        <v>31800</v>
      </c>
      <c r="CH67" s="23">
        <f t="shared" ca="1" si="68"/>
        <v>90000</v>
      </c>
      <c r="CI67" s="23">
        <f t="shared" ca="1" si="69"/>
        <v>45000</v>
      </c>
      <c r="CJ67" s="236">
        <f t="shared" ca="1" si="18"/>
        <v>1273500</v>
      </c>
      <c r="CQ67" s="23">
        <f t="shared" ca="1" si="34"/>
        <v>30000</v>
      </c>
      <c r="CR67" s="23">
        <f t="shared" ca="1" si="35"/>
        <v>15000</v>
      </c>
      <c r="CS67" s="23">
        <f t="shared" ca="1" si="62"/>
        <v>60000</v>
      </c>
      <c r="CT67" s="23">
        <f t="shared" ca="1" si="63"/>
        <v>30000</v>
      </c>
      <c r="CU67" s="23">
        <f t="shared" ca="1" si="64"/>
        <v>120000</v>
      </c>
      <c r="CV67" s="23">
        <f t="shared" ca="1" si="65"/>
        <v>60000</v>
      </c>
    </row>
    <row r="68" spans="1:100" x14ac:dyDescent="0.2">
      <c r="A68" s="180">
        <f ca="1">VLOOKUP($D68,Curves!$A$2:$I$1700,9)</f>
        <v>5.9323737106054E-2</v>
      </c>
      <c r="B68" s="86">
        <f t="shared" ca="1" si="0"/>
        <v>0.7489646495556227</v>
      </c>
      <c r="C68" s="86">
        <f t="shared" ca="1" si="1"/>
        <v>31</v>
      </c>
      <c r="D68" s="143">
        <f t="shared" ca="1" si="19"/>
        <v>38687</v>
      </c>
      <c r="E68" s="181">
        <f ca="1">VLOOKUP($D68,Curves!$A$2:$H$1700,2)*$B68</f>
        <v>2.9524186485482646</v>
      </c>
      <c r="F68" s="180">
        <f ca="1">VLOOKUP($D68,Curves!$A$2:$H$1700,3)*$B68</f>
        <v>0.22468939486668679</v>
      </c>
      <c r="G68" s="180">
        <f ca="1">VLOOKUP($D68,Curves!$A$2:$H$1700,7)*$B68</f>
        <v>-0.1423032834155683</v>
      </c>
      <c r="H68" s="180">
        <f ca="1">VLOOKUP($D68,Curves!$A$2:$H$1700,5)*$B68</f>
        <v>7.4896464955562271E-3</v>
      </c>
      <c r="I68" s="180">
        <f ca="1">VLOOKUP($D68,Curves!$A$2:$H$1700,4)*$B68</f>
        <v>-0.21719974837113057</v>
      </c>
      <c r="J68" s="182">
        <f ca="1">VLOOKUP($D68,Curves!$A$2:$H$1700,8)*$B68</f>
        <v>0.14979292991112456</v>
      </c>
      <c r="K68" s="180">
        <f t="shared" ca="1" si="2"/>
        <v>22.514141751328506</v>
      </c>
      <c r="L68" s="144">
        <f ca="1">VLOOKUP($D68,Curves!$N$2:$T$2600,2)*$B68</f>
        <v>52.191076412574276</v>
      </c>
      <c r="M68" s="145">
        <f ca="1">VLOOKUP($D68,Curves!$N$2:$T$2600,3)*$B68</f>
        <v>14.09551470463682</v>
      </c>
      <c r="N68" s="189">
        <f t="shared" ca="1" si="3"/>
        <v>1</v>
      </c>
      <c r="O68" s="190">
        <f t="shared" ca="1" si="4"/>
        <v>0</v>
      </c>
      <c r="P68" s="181">
        <f t="shared" ca="1" si="5"/>
        <v>25.26658683844542</v>
      </c>
      <c r="Q68" s="144">
        <f ca="1">VLOOKUP($D68,Curves!$N$2:$T$2600,4)*$B68</f>
        <v>56.719092910847309</v>
      </c>
      <c r="R68" s="145">
        <f ca="1">VLOOKUP($D68,Curves!$N$2:$T$2600,5)*$B68</f>
        <v>18.319675328130533</v>
      </c>
      <c r="S68" s="189">
        <f t="shared" ca="1" si="6"/>
        <v>1</v>
      </c>
      <c r="T68" s="190">
        <f t="shared" ca="1" si="7"/>
        <v>0</v>
      </c>
      <c r="U68" s="157">
        <f t="shared" ca="1" si="8"/>
        <v>23.075865238495222</v>
      </c>
      <c r="V68" s="157">
        <f t="shared" ca="1" si="9"/>
        <v>24.199312212828659</v>
      </c>
      <c r="W68" s="157">
        <f t="shared" ca="1" si="10"/>
        <v>22.514141751328506</v>
      </c>
      <c r="X68" s="144">
        <f ca="1">VLOOKUP($D68,Curves!$N$2:$T$2600,6)*$B68</f>
        <v>55.468675537400991</v>
      </c>
      <c r="Y68" s="145">
        <f ca="1">VLOOKUP($D68,Curves!$N$2:$T$2600,7)*$B68</f>
        <v>10.987416230523893</v>
      </c>
      <c r="Z68" s="208">
        <f t="shared" ca="1" si="11"/>
        <v>1</v>
      </c>
      <c r="AA68" s="189">
        <f t="shared" ca="1" si="12"/>
        <v>0</v>
      </c>
      <c r="AB68" s="189">
        <f t="shared" ca="1" si="13"/>
        <v>1</v>
      </c>
      <c r="AC68" s="189">
        <f t="shared" ca="1" si="13"/>
        <v>1</v>
      </c>
      <c r="AD68" s="189">
        <f t="shared" ca="1" si="14"/>
        <v>1</v>
      </c>
      <c r="AE68" s="190">
        <f t="shared" ca="1" si="15"/>
        <v>0</v>
      </c>
      <c r="AF68" s="23">
        <f t="shared" ca="1" si="46"/>
        <v>105600</v>
      </c>
      <c r="AG68" s="23">
        <f t="shared" ca="1" si="47"/>
        <v>0</v>
      </c>
      <c r="AH68" s="23">
        <f t="shared" ca="1" si="43"/>
        <v>61200</v>
      </c>
      <c r="AI68" s="23">
        <f t="shared" ca="1" si="72"/>
        <v>0</v>
      </c>
      <c r="AJ68" s="23">
        <f t="shared" ca="1" si="51"/>
        <v>50400</v>
      </c>
      <c r="AK68" s="23">
        <f t="shared" ca="1" si="52"/>
        <v>0</v>
      </c>
      <c r="AL68" s="23">
        <f t="shared" ca="1" si="53"/>
        <v>60000</v>
      </c>
      <c r="AM68" s="23">
        <f t="shared" ref="AM68:AM100" ca="1" si="73">$AL$7*$J$3*$J$5*$O68</f>
        <v>0</v>
      </c>
      <c r="AN68" s="23">
        <f t="shared" ca="1" si="54"/>
        <v>126720</v>
      </c>
      <c r="AO68" s="23">
        <f t="shared" ca="1" si="55"/>
        <v>0</v>
      </c>
      <c r="AP68" s="23">
        <f t="shared" ca="1" si="70"/>
        <v>66000</v>
      </c>
      <c r="AQ68" s="23">
        <f t="shared" ca="1" si="71"/>
        <v>0</v>
      </c>
      <c r="AR68" s="236">
        <f t="shared" ca="1" si="16"/>
        <v>469920</v>
      </c>
      <c r="AS68" s="23">
        <f t="shared" ca="1" si="24"/>
        <v>60000</v>
      </c>
      <c r="AT68" s="23">
        <f t="shared" ca="1" si="25"/>
        <v>0</v>
      </c>
      <c r="AU68" s="23">
        <f t="shared" ca="1" si="28"/>
        <v>60000</v>
      </c>
      <c r="AV68" s="23">
        <f t="shared" ca="1" si="29"/>
        <v>0</v>
      </c>
      <c r="AW68" s="23">
        <f t="shared" ca="1" si="36"/>
        <v>105600</v>
      </c>
      <c r="AX68" s="23">
        <f t="shared" ca="1" si="37"/>
        <v>0</v>
      </c>
      <c r="AY68" s="23">
        <f t="shared" ca="1" si="40"/>
        <v>130800</v>
      </c>
      <c r="AZ68" s="23">
        <f t="shared" ca="1" si="41"/>
        <v>0</v>
      </c>
      <c r="BA68" s="23">
        <f t="shared" ca="1" si="48"/>
        <v>60000</v>
      </c>
      <c r="BB68" s="23">
        <f t="shared" ca="1" si="49"/>
        <v>0</v>
      </c>
      <c r="BC68" s="23">
        <f t="shared" ca="1" si="56"/>
        <v>63600</v>
      </c>
      <c r="BD68" s="23">
        <f t="shared" ca="1" si="57"/>
        <v>0</v>
      </c>
      <c r="BE68" s="23">
        <f t="shared" ca="1" si="66"/>
        <v>63600</v>
      </c>
      <c r="BF68" s="23">
        <f t="shared" ca="1" si="67"/>
        <v>0</v>
      </c>
      <c r="BG68" s="23"/>
      <c r="BH68" s="23"/>
      <c r="BI68" s="23"/>
      <c r="BJ68" s="23"/>
      <c r="BK68" s="23"/>
      <c r="BL68" s="23"/>
      <c r="BM68" s="23"/>
      <c r="BN68" s="23"/>
      <c r="BO68" s="236">
        <f t="shared" ca="1" si="17"/>
        <v>543600</v>
      </c>
      <c r="BP68" s="23">
        <f t="shared" ca="1" si="20"/>
        <v>65400</v>
      </c>
      <c r="BQ68" s="23">
        <f t="shared" ca="1" si="21"/>
        <v>32700</v>
      </c>
      <c r="BR68" s="23">
        <f t="shared" ca="1" si="22"/>
        <v>62400</v>
      </c>
      <c r="BS68" s="23">
        <f t="shared" ca="1" si="23"/>
        <v>31200</v>
      </c>
      <c r="BT68" s="23">
        <f t="shared" ca="1" si="26"/>
        <v>67200</v>
      </c>
      <c r="BU68" s="23">
        <f t="shared" ca="1" si="27"/>
        <v>33600</v>
      </c>
      <c r="BV68" s="23">
        <f t="shared" ca="1" si="30"/>
        <v>8400</v>
      </c>
      <c r="BW68" s="23">
        <f t="shared" ca="1" si="31"/>
        <v>4200</v>
      </c>
      <c r="BX68" s="23">
        <f t="shared" ca="1" si="32"/>
        <v>66000</v>
      </c>
      <c r="BY68" s="23">
        <f t="shared" ca="1" si="33"/>
        <v>33000</v>
      </c>
      <c r="BZ68" s="23">
        <f t="shared" ca="1" si="38"/>
        <v>66000</v>
      </c>
      <c r="CA68" s="23">
        <f t="shared" ca="1" si="39"/>
        <v>33000</v>
      </c>
      <c r="CB68" s="23">
        <f t="shared" ca="1" si="44"/>
        <v>240000</v>
      </c>
      <c r="CC68" s="23">
        <f t="shared" ca="1" si="45"/>
        <v>120000</v>
      </c>
      <c r="CD68" s="23">
        <f t="shared" ca="1" si="58"/>
        <v>120000</v>
      </c>
      <c r="CE68" s="23">
        <f t="shared" ca="1" si="59"/>
        <v>60000</v>
      </c>
      <c r="CF68" s="23">
        <f t="shared" ca="1" si="60"/>
        <v>63600</v>
      </c>
      <c r="CG68" s="23">
        <f t="shared" ca="1" si="61"/>
        <v>31800</v>
      </c>
      <c r="CH68" s="23">
        <f t="shared" ca="1" si="68"/>
        <v>90000</v>
      </c>
      <c r="CI68" s="23">
        <f t="shared" ca="1" si="69"/>
        <v>45000</v>
      </c>
      <c r="CJ68" s="236">
        <f t="shared" ca="1" si="18"/>
        <v>1273500</v>
      </c>
      <c r="CQ68" s="23">
        <f t="shared" ca="1" si="34"/>
        <v>30000</v>
      </c>
      <c r="CR68" s="23">
        <f t="shared" ca="1" si="35"/>
        <v>15000</v>
      </c>
      <c r="CS68" s="23">
        <f t="shared" ca="1" si="62"/>
        <v>60000</v>
      </c>
      <c r="CT68" s="23">
        <f t="shared" ca="1" si="63"/>
        <v>30000</v>
      </c>
      <c r="CU68" s="23">
        <f t="shared" ca="1" si="64"/>
        <v>120000</v>
      </c>
      <c r="CV68" s="23">
        <f t="shared" ca="1" si="65"/>
        <v>60000</v>
      </c>
    </row>
    <row r="69" spans="1:100" x14ac:dyDescent="0.2">
      <c r="A69" s="180">
        <f ca="1">VLOOKUP($D69,Curves!$A$2:$I$1700,9)</f>
        <v>5.9322677711161002E-2</v>
      </c>
      <c r="B69" s="86">
        <f t="shared" ca="1" si="0"/>
        <v>0.74526151508866534</v>
      </c>
      <c r="C69" s="86">
        <f t="shared" ca="1" si="1"/>
        <v>31</v>
      </c>
      <c r="D69" s="143">
        <f t="shared" ca="1" si="19"/>
        <v>38718</v>
      </c>
      <c r="E69" s="181">
        <f ca="1">VLOOKUP($D69,Curves!$A$2:$H$1700,2)*$B69</f>
        <v>3.0443932891371981</v>
      </c>
      <c r="F69" s="180">
        <f ca="1">VLOOKUP($D69,Curves!$A$2:$H$1700,3)*$B69</f>
        <v>0.22357845452659961</v>
      </c>
      <c r="G69" s="180">
        <f ca="1">VLOOKUP($D69,Curves!$A$2:$H$1700,7)*$B69</f>
        <v>-0.1415996878668464</v>
      </c>
      <c r="H69" s="180">
        <f ca="1">VLOOKUP($D69,Curves!$A$2:$H$1700,5)*$B69</f>
        <v>7.4526151508866531E-3</v>
      </c>
      <c r="I69" s="180">
        <f ca="1">VLOOKUP($D69,Curves!$A$2:$H$1700,4)*$B69</f>
        <v>-0.21612583937571295</v>
      </c>
      <c r="J69" s="182">
        <f ca="1">VLOOKUP($D69,Curves!$A$2:$H$1700,8)*$B69</f>
        <v>0.14905230301773306</v>
      </c>
      <c r="K69" s="180">
        <f t="shared" ca="1" si="2"/>
        <v>23.21200587321114</v>
      </c>
      <c r="L69" s="144">
        <f ca="1">VLOOKUP($D69,Curves!$N$2:$T$2600,2)*$B69</f>
        <v>38.518318812373757</v>
      </c>
      <c r="M69" s="145">
        <f ca="1">VLOOKUP($D69,Curves!$N$2:$T$2600,3)*$B69</f>
        <v>12.423509456528052</v>
      </c>
      <c r="N69" s="189">
        <f t="shared" ca="1" si="3"/>
        <v>1</v>
      </c>
      <c r="O69" s="190">
        <f t="shared" ca="1" si="4"/>
        <v>0</v>
      </c>
      <c r="P69" s="181">
        <f t="shared" ca="1" si="5"/>
        <v>25.950841941161983</v>
      </c>
      <c r="Q69" s="144">
        <f ca="1">VLOOKUP($D69,Curves!$N$2:$T$2600,4)*$B69</f>
        <v>47.495516356600639</v>
      </c>
      <c r="R69" s="145">
        <f ca="1">VLOOKUP($D69,Curves!$N$2:$T$2600,5)*$B69</f>
        <v>15.739923198672612</v>
      </c>
      <c r="S69" s="189">
        <f t="shared" ca="1" si="6"/>
        <v>1</v>
      </c>
      <c r="T69" s="190">
        <f t="shared" ca="1" si="7"/>
        <v>0</v>
      </c>
      <c r="U69" s="157">
        <f t="shared" ca="1" si="8"/>
        <v>23.770952009527637</v>
      </c>
      <c r="V69" s="157">
        <f t="shared" ca="1" si="9"/>
        <v>24.888844282160633</v>
      </c>
      <c r="W69" s="157">
        <f t="shared" ca="1" si="10"/>
        <v>23.21200587321114</v>
      </c>
      <c r="X69" s="144">
        <f ca="1">VLOOKUP($D69,Curves!$N$2:$T$2600,6)*$B69</f>
        <v>40.28918934872982</v>
      </c>
      <c r="Y69" s="145">
        <f ca="1">VLOOKUP($D69,Curves!$N$2:$T$2600,7)*$B69</f>
        <v>8.0530155842133162</v>
      </c>
      <c r="Z69" s="208">
        <f t="shared" ca="1" si="11"/>
        <v>1</v>
      </c>
      <c r="AA69" s="189">
        <f t="shared" ca="1" si="12"/>
        <v>0</v>
      </c>
      <c r="AB69" s="189">
        <f t="shared" ca="1" si="13"/>
        <v>1</v>
      </c>
      <c r="AC69" s="189">
        <f t="shared" ca="1" si="13"/>
        <v>1</v>
      </c>
      <c r="AD69" s="189">
        <f t="shared" ca="1" si="14"/>
        <v>1</v>
      </c>
      <c r="AE69" s="190">
        <f t="shared" ca="1" si="15"/>
        <v>0</v>
      </c>
      <c r="AF69" s="23">
        <f t="shared" ca="1" si="46"/>
        <v>105600</v>
      </c>
      <c r="AG69" s="23">
        <f t="shared" ca="1" si="47"/>
        <v>0</v>
      </c>
      <c r="AH69" s="23">
        <f t="shared" ca="1" si="43"/>
        <v>61200</v>
      </c>
      <c r="AI69" s="23">
        <f t="shared" ca="1" si="72"/>
        <v>0</v>
      </c>
      <c r="AJ69" s="23">
        <f t="shared" ca="1" si="51"/>
        <v>50400</v>
      </c>
      <c r="AK69" s="23">
        <f t="shared" ca="1" si="52"/>
        <v>0</v>
      </c>
      <c r="AL69" s="23">
        <f t="shared" ca="1" si="53"/>
        <v>60000</v>
      </c>
      <c r="AM69" s="23">
        <f t="shared" ca="1" si="73"/>
        <v>0</v>
      </c>
      <c r="AN69" s="23">
        <f t="shared" ref="AN69:AN101" ca="1" si="74">$AN$7*$J$2*$J$5*$N69</f>
        <v>126720</v>
      </c>
      <c r="AO69" s="23">
        <f t="shared" ref="AO69:AO101" ca="1" si="75">$AN$7*$J$3*$J$5*$O69</f>
        <v>0</v>
      </c>
      <c r="AP69" s="23">
        <f t="shared" ca="1" si="70"/>
        <v>66000</v>
      </c>
      <c r="AQ69" s="23">
        <f t="shared" ca="1" si="71"/>
        <v>0</v>
      </c>
      <c r="AR69" s="236">
        <f t="shared" ca="1" si="16"/>
        <v>469920</v>
      </c>
      <c r="AS69" s="23">
        <f t="shared" ca="1" si="24"/>
        <v>60000</v>
      </c>
      <c r="AT69" s="23">
        <f t="shared" ca="1" si="25"/>
        <v>0</v>
      </c>
      <c r="AU69" s="23">
        <f t="shared" ca="1" si="28"/>
        <v>60000</v>
      </c>
      <c r="AV69" s="23">
        <f t="shared" ca="1" si="29"/>
        <v>0</v>
      </c>
      <c r="AW69" s="23">
        <f t="shared" ca="1" si="36"/>
        <v>105600</v>
      </c>
      <c r="AX69" s="23">
        <f t="shared" ca="1" si="37"/>
        <v>0</v>
      </c>
      <c r="AY69" s="23">
        <f t="shared" ca="1" si="40"/>
        <v>130800</v>
      </c>
      <c r="AZ69" s="23">
        <f t="shared" ca="1" si="41"/>
        <v>0</v>
      </c>
      <c r="BA69" s="23">
        <f t="shared" ca="1" si="48"/>
        <v>60000</v>
      </c>
      <c r="BB69" s="23">
        <f t="shared" ca="1" si="49"/>
        <v>0</v>
      </c>
      <c r="BC69" s="23">
        <f t="shared" ca="1" si="56"/>
        <v>63600</v>
      </c>
      <c r="BD69" s="23">
        <f t="shared" ca="1" si="57"/>
        <v>0</v>
      </c>
      <c r="BE69" s="23">
        <f t="shared" ca="1" si="66"/>
        <v>63600</v>
      </c>
      <c r="BF69" s="23">
        <f t="shared" ca="1" si="67"/>
        <v>0</v>
      </c>
      <c r="BG69" s="23"/>
      <c r="BH69" s="23"/>
      <c r="BI69" s="23"/>
      <c r="BJ69" s="23"/>
      <c r="BK69" s="23"/>
      <c r="BL69" s="23"/>
      <c r="BM69" s="23"/>
      <c r="BN69" s="23"/>
      <c r="BO69" s="236">
        <f t="shared" ca="1" si="17"/>
        <v>543600</v>
      </c>
      <c r="BP69" s="23">
        <f t="shared" ca="1" si="20"/>
        <v>65400</v>
      </c>
      <c r="BQ69" s="23">
        <f t="shared" ca="1" si="21"/>
        <v>32700</v>
      </c>
      <c r="BR69" s="23">
        <f t="shared" ca="1" si="22"/>
        <v>62400</v>
      </c>
      <c r="BS69" s="23">
        <f t="shared" ca="1" si="23"/>
        <v>31200</v>
      </c>
      <c r="BT69" s="23">
        <f t="shared" ca="1" si="26"/>
        <v>67200</v>
      </c>
      <c r="BU69" s="23">
        <f t="shared" ca="1" si="27"/>
        <v>33600</v>
      </c>
      <c r="BV69" s="23">
        <f t="shared" ca="1" si="30"/>
        <v>8400</v>
      </c>
      <c r="BW69" s="23">
        <f t="shared" ca="1" si="31"/>
        <v>4200</v>
      </c>
      <c r="BX69" s="23">
        <f t="shared" ca="1" si="32"/>
        <v>66000</v>
      </c>
      <c r="BY69" s="23">
        <f t="shared" ca="1" si="33"/>
        <v>33000</v>
      </c>
      <c r="BZ69" s="23">
        <f t="shared" ca="1" si="38"/>
        <v>66000</v>
      </c>
      <c r="CA69" s="23">
        <f t="shared" ca="1" si="39"/>
        <v>33000</v>
      </c>
      <c r="CB69" s="23">
        <f t="shared" ca="1" si="44"/>
        <v>240000</v>
      </c>
      <c r="CC69" s="23">
        <f t="shared" ca="1" si="45"/>
        <v>120000</v>
      </c>
      <c r="CD69" s="23">
        <f t="shared" ca="1" si="58"/>
        <v>120000</v>
      </c>
      <c r="CE69" s="23">
        <f t="shared" ca="1" si="59"/>
        <v>60000</v>
      </c>
      <c r="CF69" s="23">
        <f t="shared" ca="1" si="60"/>
        <v>63600</v>
      </c>
      <c r="CG69" s="23">
        <f t="shared" ca="1" si="61"/>
        <v>31800</v>
      </c>
      <c r="CH69" s="23">
        <f t="shared" ca="1" si="68"/>
        <v>90000</v>
      </c>
      <c r="CI69" s="23">
        <f t="shared" ca="1" si="69"/>
        <v>45000</v>
      </c>
      <c r="CJ69" s="236">
        <f t="shared" ca="1" si="18"/>
        <v>1273500</v>
      </c>
      <c r="CQ69" s="23">
        <f t="shared" ca="1" si="34"/>
        <v>30000</v>
      </c>
      <c r="CR69" s="23">
        <f t="shared" ca="1" si="35"/>
        <v>15000</v>
      </c>
      <c r="CS69" s="23">
        <f t="shared" ca="1" si="62"/>
        <v>60000</v>
      </c>
      <c r="CT69" s="23">
        <f t="shared" ca="1" si="63"/>
        <v>30000</v>
      </c>
      <c r="CU69" s="23">
        <f t="shared" ca="1" si="64"/>
        <v>120000</v>
      </c>
      <c r="CV69" s="23">
        <f t="shared" ca="1" si="65"/>
        <v>60000</v>
      </c>
    </row>
    <row r="70" spans="1:100" x14ac:dyDescent="0.2">
      <c r="A70" s="180">
        <f ca="1">VLOOKUP($D70,Curves!$A$2:$I$1700,9)</f>
        <v>5.9346841570159001E-2</v>
      </c>
      <c r="B70" s="86">
        <f t="shared" ca="1" si="0"/>
        <v>0.74148391880150322</v>
      </c>
      <c r="C70" s="86">
        <f t="shared" ca="1" si="1"/>
        <v>28</v>
      </c>
      <c r="D70" s="143">
        <f t="shared" ca="1" si="19"/>
        <v>38749</v>
      </c>
      <c r="E70" s="181">
        <f ca="1">VLOOKUP($D70,Curves!$A$2:$H$1700,2)*$B70</f>
        <v>2.9436911576419678</v>
      </c>
      <c r="F70" s="180">
        <f ca="1">VLOOKUP($D70,Curves!$A$2:$H$1700,3)*$B70</f>
        <v>0.22244517564045097</v>
      </c>
      <c r="G70" s="180">
        <f ca="1">VLOOKUP($D70,Curves!$A$2:$H$1700,7)*$B70</f>
        <v>-0.14088194457228562</v>
      </c>
      <c r="H70" s="180">
        <f ca="1">VLOOKUP($D70,Curves!$A$2:$H$1700,5)*$B70</f>
        <v>7.4148391880150327E-3</v>
      </c>
      <c r="I70" s="180">
        <f ca="1">VLOOKUP($D70,Curves!$A$2:$H$1700,4)*$B70</f>
        <v>-0.21503033645243591</v>
      </c>
      <c r="J70" s="182">
        <f ca="1">VLOOKUP($D70,Curves!$A$2:$H$1700,8)*$B70</f>
        <v>0.14829678376030064</v>
      </c>
      <c r="K70" s="180">
        <f t="shared" ca="1" si="2"/>
        <v>22.464956158921488</v>
      </c>
      <c r="L70" s="144">
        <f ca="1">VLOOKUP($D70,Curves!$N$2:$T$2600,2)*$B70</f>
        <v>31.229964941875959</v>
      </c>
      <c r="M70" s="145">
        <f ca="1">VLOOKUP($D70,Curves!$N$2:$T$2600,3)*$B70</f>
        <v>17.765954694484019</v>
      </c>
      <c r="N70" s="189">
        <f t="shared" ca="1" si="3"/>
        <v>1</v>
      </c>
      <c r="O70" s="190">
        <f t="shared" ca="1" si="4"/>
        <v>0</v>
      </c>
      <c r="P70" s="181">
        <f t="shared" ref="P70:P133" ca="1" si="76">($E70+J70)*$J$5+$J$4</f>
        <v>25.189909560517016</v>
      </c>
      <c r="Q70" s="144">
        <f ca="1">VLOOKUP($D70,Curves!$N$2:$T$2600,4)*$B70</f>
        <v>29.036510260266862</v>
      </c>
      <c r="R70" s="145">
        <f ca="1">VLOOKUP($D70,Curves!$N$2:$T$2600,5)*$B70</f>
        <v>18.477779256533463</v>
      </c>
      <c r="S70" s="189">
        <f t="shared" ca="1" si="6"/>
        <v>1</v>
      </c>
      <c r="T70" s="190">
        <f t="shared" ca="1" si="7"/>
        <v>0</v>
      </c>
      <c r="U70" s="157">
        <f t="shared" ca="1" si="8"/>
        <v>23.021069098022618</v>
      </c>
      <c r="V70" s="157">
        <f t="shared" ca="1" si="9"/>
        <v>24.133294976224871</v>
      </c>
      <c r="W70" s="157">
        <f t="shared" ca="1" si="10"/>
        <v>22.464956158921488</v>
      </c>
      <c r="X70" s="144">
        <f ca="1">VLOOKUP($D70,Curves!$N$2:$T$2600,6)*$B70</f>
        <v>36.90100964429552</v>
      </c>
      <c r="Y70" s="145">
        <f ca="1">VLOOKUP($D70,Curves!$N$2:$T$2600,7)*$B70</f>
        <v>19.005682656048961</v>
      </c>
      <c r="Z70" s="208">
        <f t="shared" ca="1" si="11"/>
        <v>1</v>
      </c>
      <c r="AA70" s="189">
        <f t="shared" ca="1" si="12"/>
        <v>0</v>
      </c>
      <c r="AB70" s="189">
        <f t="shared" ca="1" si="13"/>
        <v>1</v>
      </c>
      <c r="AC70" s="189">
        <f t="shared" ca="1" si="13"/>
        <v>1</v>
      </c>
      <c r="AD70" s="189">
        <f t="shared" ca="1" si="14"/>
        <v>1</v>
      </c>
      <c r="AE70" s="190">
        <f t="shared" ca="1" si="15"/>
        <v>0</v>
      </c>
      <c r="AF70" s="23">
        <f t="shared" ca="1" si="46"/>
        <v>105600</v>
      </c>
      <c r="AG70" s="23">
        <f t="shared" ca="1" si="47"/>
        <v>0</v>
      </c>
      <c r="AH70" s="23">
        <f t="shared" ca="1" si="43"/>
        <v>61200</v>
      </c>
      <c r="AI70" s="23">
        <f t="shared" ca="1" si="72"/>
        <v>0</v>
      </c>
      <c r="AJ70" s="23">
        <f t="shared" ca="1" si="51"/>
        <v>50400</v>
      </c>
      <c r="AK70" s="23">
        <f t="shared" ca="1" si="52"/>
        <v>0</v>
      </c>
      <c r="AL70" s="23">
        <f t="shared" ca="1" si="53"/>
        <v>60000</v>
      </c>
      <c r="AM70" s="23">
        <f t="shared" ca="1" si="73"/>
        <v>0</v>
      </c>
      <c r="AN70" s="23">
        <f t="shared" ca="1" si="74"/>
        <v>126720</v>
      </c>
      <c r="AO70" s="23">
        <f t="shared" ca="1" si="75"/>
        <v>0</v>
      </c>
      <c r="AP70" s="23">
        <f t="shared" ca="1" si="70"/>
        <v>66000</v>
      </c>
      <c r="AQ70" s="23">
        <f t="shared" ca="1" si="71"/>
        <v>0</v>
      </c>
      <c r="AR70" s="236">
        <f t="shared" ca="1" si="16"/>
        <v>469920</v>
      </c>
      <c r="AS70" s="23">
        <f t="shared" ca="1" si="24"/>
        <v>60000</v>
      </c>
      <c r="AT70" s="23">
        <f t="shared" ca="1" si="25"/>
        <v>0</v>
      </c>
      <c r="AU70" s="23">
        <f t="shared" ca="1" si="28"/>
        <v>60000</v>
      </c>
      <c r="AV70" s="23">
        <f t="shared" ca="1" si="29"/>
        <v>0</v>
      </c>
      <c r="AW70" s="23">
        <f t="shared" ca="1" si="36"/>
        <v>105600</v>
      </c>
      <c r="AX70" s="23">
        <f t="shared" ca="1" si="37"/>
        <v>0</v>
      </c>
      <c r="AY70" s="23">
        <f t="shared" ca="1" si="40"/>
        <v>130800</v>
      </c>
      <c r="AZ70" s="23">
        <f t="shared" ca="1" si="41"/>
        <v>0</v>
      </c>
      <c r="BA70" s="23">
        <f t="shared" ca="1" si="48"/>
        <v>60000</v>
      </c>
      <c r="BB70" s="23">
        <f t="shared" ca="1" si="49"/>
        <v>0</v>
      </c>
      <c r="BC70" s="23">
        <f t="shared" ca="1" si="56"/>
        <v>63600</v>
      </c>
      <c r="BD70" s="23">
        <f t="shared" ca="1" si="57"/>
        <v>0</v>
      </c>
      <c r="BE70" s="23">
        <f t="shared" ca="1" si="66"/>
        <v>63600</v>
      </c>
      <c r="BF70" s="23">
        <f t="shared" ca="1" si="67"/>
        <v>0</v>
      </c>
      <c r="BG70" s="23"/>
      <c r="BH70" s="23"/>
      <c r="BI70" s="23"/>
      <c r="BJ70" s="23"/>
      <c r="BK70" s="23"/>
      <c r="BL70" s="23"/>
      <c r="BM70" s="23"/>
      <c r="BN70" s="23"/>
      <c r="BO70" s="236">
        <f t="shared" ca="1" si="17"/>
        <v>543600</v>
      </c>
      <c r="BP70" s="23">
        <f t="shared" ca="1" si="20"/>
        <v>65400</v>
      </c>
      <c r="BQ70" s="23">
        <f t="shared" ca="1" si="21"/>
        <v>32700</v>
      </c>
      <c r="BR70" s="23">
        <f t="shared" ca="1" si="22"/>
        <v>62400</v>
      </c>
      <c r="BS70" s="23">
        <f t="shared" ca="1" si="23"/>
        <v>31200</v>
      </c>
      <c r="BT70" s="23">
        <f t="shared" ca="1" si="26"/>
        <v>67200</v>
      </c>
      <c r="BU70" s="23">
        <f t="shared" ca="1" si="27"/>
        <v>33600</v>
      </c>
      <c r="BV70" s="23">
        <f t="shared" ca="1" si="30"/>
        <v>8400</v>
      </c>
      <c r="BW70" s="23">
        <f t="shared" ca="1" si="31"/>
        <v>4200</v>
      </c>
      <c r="BX70" s="23">
        <f t="shared" ca="1" si="32"/>
        <v>66000</v>
      </c>
      <c r="BY70" s="23">
        <f t="shared" ca="1" si="33"/>
        <v>33000</v>
      </c>
      <c r="BZ70" s="23">
        <f t="shared" ca="1" si="38"/>
        <v>66000</v>
      </c>
      <c r="CA70" s="23">
        <f t="shared" ca="1" si="39"/>
        <v>33000</v>
      </c>
      <c r="CB70" s="23">
        <f t="shared" ca="1" si="44"/>
        <v>240000</v>
      </c>
      <c r="CC70" s="23">
        <f t="shared" ca="1" si="45"/>
        <v>120000</v>
      </c>
      <c r="CD70" s="23">
        <f t="shared" ca="1" si="58"/>
        <v>120000</v>
      </c>
      <c r="CE70" s="23">
        <f t="shared" ca="1" si="59"/>
        <v>60000</v>
      </c>
      <c r="CF70" s="23">
        <f t="shared" ca="1" si="60"/>
        <v>63600</v>
      </c>
      <c r="CG70" s="23">
        <f t="shared" ca="1" si="61"/>
        <v>31800</v>
      </c>
      <c r="CH70" s="23">
        <f t="shared" ca="1" si="68"/>
        <v>90000</v>
      </c>
      <c r="CI70" s="23">
        <f t="shared" ca="1" si="69"/>
        <v>45000</v>
      </c>
      <c r="CJ70" s="236">
        <f t="shared" ca="1" si="18"/>
        <v>1273500</v>
      </c>
      <c r="CQ70" s="23">
        <f t="shared" ca="1" si="34"/>
        <v>30000</v>
      </c>
      <c r="CR70" s="23">
        <f t="shared" ca="1" si="35"/>
        <v>15000</v>
      </c>
      <c r="CS70" s="23">
        <f t="shared" ca="1" si="62"/>
        <v>60000</v>
      </c>
      <c r="CT70" s="23">
        <f t="shared" ca="1" si="63"/>
        <v>30000</v>
      </c>
      <c r="CU70" s="23">
        <f t="shared" ca="1" si="64"/>
        <v>120000</v>
      </c>
      <c r="CV70" s="23">
        <f t="shared" ca="1" si="65"/>
        <v>60000</v>
      </c>
    </row>
    <row r="71" spans="1:100" x14ac:dyDescent="0.2">
      <c r="A71" s="180">
        <f ca="1">VLOOKUP($D71,Curves!$A$2:$I$1700,9)</f>
        <v>5.9368666991355998E-2</v>
      </c>
      <c r="B71" s="86">
        <f t="shared" ref="B71:B134" ca="1" si="77">(1+($A71/2))^(-2*($D71-$A$1)/365.25)</f>
        <v>0.7380858308514987</v>
      </c>
      <c r="C71" s="86">
        <f t="shared" ref="C71:C134" ca="1" si="78">D72-D71</f>
        <v>31</v>
      </c>
      <c r="D71" s="143">
        <f t="shared" ca="1" si="19"/>
        <v>38777</v>
      </c>
      <c r="E71" s="181">
        <f ca="1">VLOOKUP($D71,Curves!$A$2:$H$1700,2)*$B71</f>
        <v>2.8268687321612402</v>
      </c>
      <c r="F71" s="180">
        <f ca="1">VLOOKUP($D71,Curves!$A$2:$H$1700,3)*$B71</f>
        <v>0.22142574925544961</v>
      </c>
      <c r="G71" s="180">
        <f ca="1">VLOOKUP($D71,Curves!$A$2:$H$1700,7)*$B71</f>
        <v>-0.14023630786178476</v>
      </c>
      <c r="H71" s="180">
        <f ca="1">VLOOKUP($D71,Curves!$A$2:$H$1700,5)*$B71</f>
        <v>7.3808583085149876E-3</v>
      </c>
      <c r="I71" s="180">
        <f ca="1">VLOOKUP($D71,Curves!$A$2:$H$1700,4)*$B71</f>
        <v>-0.2140448909469346</v>
      </c>
      <c r="J71" s="182">
        <f ca="1">VLOOKUP($D71,Curves!$A$2:$H$1700,8)*$B71</f>
        <v>0.14761716617029974</v>
      </c>
      <c r="K71" s="180">
        <f t="shared" ref="K71:K134" ca="1" si="79">($E71+$I71)*$J$5+$J$4</f>
        <v>21.59617880910729</v>
      </c>
      <c r="L71" s="144">
        <f ca="1">VLOOKUP($D71,Curves!$N$2:$T$2600,2)*$B71</f>
        <v>20.015556145171409</v>
      </c>
      <c r="M71" s="145">
        <f ca="1">VLOOKUP($D71,Curves!$N$2:$T$2600,3)*$B71</f>
        <v>14.318865118519074</v>
      </c>
      <c r="N71" s="189">
        <f t="shared" ref="N71:N134" ca="1" si="80">IF($K71&lt;$L71,1,0)</f>
        <v>0</v>
      </c>
      <c r="O71" s="190">
        <f t="shared" ref="O71:O134" ca="1" si="81">IF($K71&lt;$M71,1,0)</f>
        <v>0</v>
      </c>
      <c r="P71" s="181">
        <f t="shared" ca="1" si="76"/>
        <v>24.308644237486551</v>
      </c>
      <c r="Q71" s="144">
        <f ca="1">VLOOKUP($D71,Curves!$N$2:$T$2600,4)*$B71</f>
        <v>28.16535530529319</v>
      </c>
      <c r="R71" s="145">
        <f ca="1">VLOOKUP($D71,Curves!$N$2:$T$2600,5)*$B71</f>
        <v>14.724812325487399</v>
      </c>
      <c r="S71" s="189">
        <f t="shared" ref="S71:S134" ca="1" si="82">IF($P71&lt;$Q71,1,0)</f>
        <v>1</v>
      </c>
      <c r="T71" s="190">
        <f t="shared" ref="T71:T134" ca="1" si="83">IF($P71&lt;$R71,1,0)</f>
        <v>0</v>
      </c>
      <c r="U71" s="157">
        <f t="shared" ref="U71:U134" ca="1" si="84">($E71+G71)*$J$5+$J$4</f>
        <v>22.149743182245917</v>
      </c>
      <c r="V71" s="157">
        <f t="shared" ref="V71:V134" ca="1" si="85">($E71+H71)*$J$5+$J$4</f>
        <v>23.256871928523164</v>
      </c>
      <c r="W71" s="157">
        <f t="shared" ref="W71:W134" ca="1" si="86">($E71+I71)*$J$5+$J$4</f>
        <v>21.59617880910729</v>
      </c>
      <c r="X71" s="144">
        <f ca="1">VLOOKUP($D71,Curves!$N$2:$T$2600,6)*$B71</f>
        <v>17.541667326420523</v>
      </c>
      <c r="Y71" s="145">
        <f ca="1">VLOOKUP($D71,Curves!$N$2:$T$2600,7)*$B71</f>
        <v>23.014760968694265</v>
      </c>
      <c r="Z71" s="208">
        <f t="shared" ref="Z71:Z134" ca="1" si="87">IF($U71&lt;$X71,1,0)</f>
        <v>0</v>
      </c>
      <c r="AA71" s="189">
        <f t="shared" ref="AA71:AA134" ca="1" si="88">IF($U71&lt;$Y71,1,0)</f>
        <v>1</v>
      </c>
      <c r="AB71" s="189">
        <f t="shared" ref="AB71:AC134" ca="1" si="89">IF($V71&lt;$X71,1,0)</f>
        <v>0</v>
      </c>
      <c r="AC71" s="189">
        <f t="shared" ca="1" si="89"/>
        <v>0</v>
      </c>
      <c r="AD71" s="189">
        <f t="shared" ref="AD71:AD134" ca="1" si="90">IF($W71&lt;$X71,1,0)</f>
        <v>0</v>
      </c>
      <c r="AE71" s="190">
        <f t="shared" ref="AE71:AE134" ca="1" si="91">IF($W71&lt;$Y71,1,0)</f>
        <v>1</v>
      </c>
      <c r="AF71" s="23">
        <f t="shared" ca="1" si="46"/>
        <v>0</v>
      </c>
      <c r="AG71" s="23">
        <f t="shared" ca="1" si="47"/>
        <v>0</v>
      </c>
      <c r="AH71" s="23">
        <f t="shared" ca="1" si="43"/>
        <v>0</v>
      </c>
      <c r="AI71" s="23">
        <f t="shared" ca="1" si="72"/>
        <v>0</v>
      </c>
      <c r="AJ71" s="23">
        <f t="shared" ca="1" si="51"/>
        <v>0</v>
      </c>
      <c r="AK71" s="23">
        <f t="shared" ca="1" si="52"/>
        <v>0</v>
      </c>
      <c r="AL71" s="23">
        <f t="shared" ca="1" si="53"/>
        <v>0</v>
      </c>
      <c r="AM71" s="23">
        <f t="shared" ca="1" si="73"/>
        <v>0</v>
      </c>
      <c r="AN71" s="23">
        <f t="shared" ca="1" si="74"/>
        <v>0</v>
      </c>
      <c r="AO71" s="23">
        <f t="shared" ca="1" si="75"/>
        <v>0</v>
      </c>
      <c r="AP71" s="23">
        <f t="shared" ca="1" si="70"/>
        <v>0</v>
      </c>
      <c r="AQ71" s="23">
        <f t="shared" ca="1" si="71"/>
        <v>0</v>
      </c>
      <c r="AR71" s="236">
        <f t="shared" ref="AR71:AR134" ca="1" si="92">SUM(AF71:AQ71)</f>
        <v>0</v>
      </c>
      <c r="AS71" s="23">
        <f t="shared" ca="1" si="24"/>
        <v>60000</v>
      </c>
      <c r="AT71" s="23">
        <f t="shared" ca="1" si="25"/>
        <v>0</v>
      </c>
      <c r="AU71" s="23">
        <f t="shared" ca="1" si="28"/>
        <v>60000</v>
      </c>
      <c r="AV71" s="23">
        <f t="shared" ca="1" si="29"/>
        <v>0</v>
      </c>
      <c r="AW71" s="23">
        <f t="shared" ca="1" si="36"/>
        <v>105600</v>
      </c>
      <c r="AX71" s="23">
        <f t="shared" ca="1" si="37"/>
        <v>0</v>
      </c>
      <c r="AY71" s="23">
        <f t="shared" ca="1" si="40"/>
        <v>130800</v>
      </c>
      <c r="AZ71" s="23">
        <f t="shared" ca="1" si="41"/>
        <v>0</v>
      </c>
      <c r="BA71" s="23">
        <f t="shared" ca="1" si="48"/>
        <v>60000</v>
      </c>
      <c r="BB71" s="23">
        <f t="shared" ca="1" si="49"/>
        <v>0</v>
      </c>
      <c r="BC71" s="23">
        <f t="shared" ca="1" si="56"/>
        <v>63600</v>
      </c>
      <c r="BD71" s="23">
        <f t="shared" ca="1" si="57"/>
        <v>0</v>
      </c>
      <c r="BE71" s="23">
        <f t="shared" ca="1" si="66"/>
        <v>63600</v>
      </c>
      <c r="BF71" s="23">
        <f t="shared" ca="1" si="67"/>
        <v>0</v>
      </c>
      <c r="BG71" s="23"/>
      <c r="BH71" s="23"/>
      <c r="BI71" s="23"/>
      <c r="BJ71" s="23"/>
      <c r="BK71" s="23"/>
      <c r="BL71" s="23"/>
      <c r="BM71" s="23"/>
      <c r="BN71" s="23"/>
      <c r="BO71" s="236">
        <f t="shared" ref="BO71:BO134" ca="1" si="93">SUM(AS71:BF71)</f>
        <v>543600</v>
      </c>
      <c r="BP71" s="23">
        <f t="shared" ca="1" si="20"/>
        <v>0</v>
      </c>
      <c r="BQ71" s="23">
        <f t="shared" ca="1" si="21"/>
        <v>0</v>
      </c>
      <c r="BR71" s="23">
        <f t="shared" ca="1" si="22"/>
        <v>0</v>
      </c>
      <c r="BS71" s="23">
        <f t="shared" ca="1" si="23"/>
        <v>0</v>
      </c>
      <c r="BT71" s="23">
        <f t="shared" ca="1" si="26"/>
        <v>0</v>
      </c>
      <c r="BU71" s="23">
        <f t="shared" ca="1" si="27"/>
        <v>0</v>
      </c>
      <c r="BV71" s="23">
        <f t="shared" ca="1" si="30"/>
        <v>0</v>
      </c>
      <c r="BW71" s="23">
        <f t="shared" ca="1" si="31"/>
        <v>0</v>
      </c>
      <c r="BX71" s="23">
        <f t="shared" ca="1" si="32"/>
        <v>0</v>
      </c>
      <c r="BY71" s="23">
        <f t="shared" ca="1" si="33"/>
        <v>0</v>
      </c>
      <c r="BZ71" s="23">
        <f t="shared" ca="1" si="38"/>
        <v>0</v>
      </c>
      <c r="CA71" s="23">
        <f t="shared" ca="1" si="39"/>
        <v>0</v>
      </c>
      <c r="CB71" s="23">
        <f t="shared" ca="1" si="44"/>
        <v>0</v>
      </c>
      <c r="CC71" s="23">
        <f t="shared" ca="1" si="45"/>
        <v>0</v>
      </c>
      <c r="CD71" s="23">
        <f t="shared" ca="1" si="58"/>
        <v>0</v>
      </c>
      <c r="CE71" s="23">
        <f t="shared" ca="1" si="59"/>
        <v>0</v>
      </c>
      <c r="CF71" s="23">
        <f t="shared" ca="1" si="60"/>
        <v>0</v>
      </c>
      <c r="CG71" s="23">
        <f t="shared" ca="1" si="61"/>
        <v>0</v>
      </c>
      <c r="CH71" s="23">
        <f t="shared" ca="1" si="68"/>
        <v>0</v>
      </c>
      <c r="CI71" s="23">
        <f t="shared" ca="1" si="69"/>
        <v>0</v>
      </c>
      <c r="CJ71" s="236">
        <f t="shared" ref="CJ71:CJ134" ca="1" si="94">SUM(BP71:CI71)</f>
        <v>0</v>
      </c>
      <c r="CQ71" s="23">
        <f t="shared" ca="1" si="34"/>
        <v>0</v>
      </c>
      <c r="CR71" s="23">
        <f t="shared" ca="1" si="35"/>
        <v>0</v>
      </c>
      <c r="CS71" s="23">
        <f t="shared" ca="1" si="62"/>
        <v>0</v>
      </c>
      <c r="CT71" s="23">
        <f t="shared" ca="1" si="63"/>
        <v>0</v>
      </c>
      <c r="CU71" s="23">
        <f t="shared" ca="1" si="64"/>
        <v>0</v>
      </c>
      <c r="CV71" s="23">
        <f t="shared" ca="1" si="65"/>
        <v>0</v>
      </c>
    </row>
    <row r="72" spans="1:100" x14ac:dyDescent="0.2">
      <c r="A72" s="180">
        <f ca="1">VLOOKUP($D72,Curves!$A$2:$I$1700,9)</f>
        <v>5.9392830850722E-2</v>
      </c>
      <c r="B72" s="86">
        <f t="shared" ca="1" si="77"/>
        <v>0.73433904136884487</v>
      </c>
      <c r="C72" s="86">
        <f t="shared" ca="1" si="78"/>
        <v>30</v>
      </c>
      <c r="D72" s="143">
        <f t="shared" ca="1" si="19"/>
        <v>38808</v>
      </c>
      <c r="E72" s="181">
        <f ca="1">VLOOKUP($D72,Curves!$A$2:$H$1700,2)*$B72</f>
        <v>2.6766658057894395</v>
      </c>
      <c r="F72" s="180">
        <f ca="1">VLOOKUP($D72,Curves!$A$2:$H$1700,3)*$B72</f>
        <v>0.24967527406540727</v>
      </c>
      <c r="G72" s="180">
        <f ca="1">VLOOKUP($D72,Curves!$A$2:$H$1700,7)*$B72</f>
        <v>-0.13952441786008052</v>
      </c>
      <c r="H72" s="180">
        <f ca="1">VLOOKUP($D72,Curves!$A$2:$H$1700,5)*$B72</f>
        <v>7.3433904136884489E-3</v>
      </c>
      <c r="I72" s="180">
        <f ca="1">VLOOKUP($D72,Curves!$A$2:$H$1700,4)*$B72</f>
        <v>-0.2606903596859399</v>
      </c>
      <c r="J72" s="182">
        <f ca="1">VLOOKUP($D72,Curves!$A$2:$H$1700,8)*$B72</f>
        <v>0.17624136992852277</v>
      </c>
      <c r="K72" s="180">
        <f t="shared" ca="1" si="79"/>
        <v>20.119815845776245</v>
      </c>
      <c r="L72" s="144">
        <f ca="1">VLOOKUP($D72,Curves!$N$2:$T$2600,2)*$B72</f>
        <v>18.812441411966368</v>
      </c>
      <c r="M72" s="145">
        <f ca="1">VLOOKUP($D72,Curves!$N$2:$T$2600,3)*$B72</f>
        <v>14.76755812192747</v>
      </c>
      <c r="N72" s="189">
        <f t="shared" ca="1" si="80"/>
        <v>0</v>
      </c>
      <c r="O72" s="190">
        <f t="shared" ca="1" si="81"/>
        <v>0</v>
      </c>
      <c r="P72" s="181">
        <f t="shared" ca="1" si="76"/>
        <v>23.396803817884717</v>
      </c>
      <c r="Q72" s="144">
        <f ca="1">VLOOKUP($D72,Curves!$N$2:$T$2600,4)*$B72</f>
        <v>26.186530215213004</v>
      </c>
      <c r="R72" s="145">
        <f ca="1">VLOOKUP($D72,Curves!$N$2:$T$2600,5)*$B72</f>
        <v>13.364970552912975</v>
      </c>
      <c r="S72" s="189">
        <f t="shared" ca="1" si="82"/>
        <v>1</v>
      </c>
      <c r="T72" s="190">
        <f t="shared" ca="1" si="83"/>
        <v>0</v>
      </c>
      <c r="U72" s="157">
        <f t="shared" ca="1" si="84"/>
        <v>21.028560409470192</v>
      </c>
      <c r="V72" s="157">
        <f t="shared" ca="1" si="85"/>
        <v>22.13006897152346</v>
      </c>
      <c r="W72" s="157">
        <f t="shared" ca="1" si="86"/>
        <v>20.119815845776245</v>
      </c>
      <c r="X72" s="144">
        <f ca="1">VLOOKUP($D72,Curves!$N$2:$T$2600,6)*$B72</f>
        <v>14.331678580011362</v>
      </c>
      <c r="Y72" s="145">
        <f ca="1">VLOOKUP($D72,Curves!$N$2:$T$2600,7)*$B72</f>
        <v>24.075438458536741</v>
      </c>
      <c r="Z72" s="208">
        <f t="shared" ca="1" si="87"/>
        <v>0</v>
      </c>
      <c r="AA72" s="189">
        <f t="shared" ca="1" si="88"/>
        <v>1</v>
      </c>
      <c r="AB72" s="189">
        <f t="shared" ca="1" si="89"/>
        <v>0</v>
      </c>
      <c r="AC72" s="189">
        <f t="shared" ca="1" si="89"/>
        <v>0</v>
      </c>
      <c r="AD72" s="189">
        <f t="shared" ca="1" si="90"/>
        <v>0</v>
      </c>
      <c r="AE72" s="190">
        <f t="shared" ca="1" si="91"/>
        <v>1</v>
      </c>
      <c r="AF72" s="23">
        <f t="shared" ca="1" si="46"/>
        <v>0</v>
      </c>
      <c r="AG72" s="23">
        <f t="shared" ca="1" si="47"/>
        <v>0</v>
      </c>
      <c r="AH72" s="23">
        <f t="shared" ca="1" si="43"/>
        <v>0</v>
      </c>
      <c r="AI72" s="23">
        <f t="shared" ca="1" si="72"/>
        <v>0</v>
      </c>
      <c r="AJ72" s="23">
        <f t="shared" ca="1" si="51"/>
        <v>0</v>
      </c>
      <c r="AK72" s="23">
        <f t="shared" ca="1" si="52"/>
        <v>0</v>
      </c>
      <c r="AL72" s="23">
        <f t="shared" ca="1" si="53"/>
        <v>0</v>
      </c>
      <c r="AM72" s="23">
        <f t="shared" ca="1" si="73"/>
        <v>0</v>
      </c>
      <c r="AN72" s="23">
        <f t="shared" ca="1" si="74"/>
        <v>0</v>
      </c>
      <c r="AO72" s="23">
        <f t="shared" ca="1" si="75"/>
        <v>0</v>
      </c>
      <c r="AP72" s="23">
        <f t="shared" ca="1" si="70"/>
        <v>0</v>
      </c>
      <c r="AQ72" s="23">
        <f t="shared" ca="1" si="71"/>
        <v>0</v>
      </c>
      <c r="AR72" s="236">
        <f t="shared" ca="1" si="92"/>
        <v>0</v>
      </c>
      <c r="AS72" s="23">
        <f t="shared" ca="1" si="24"/>
        <v>60000</v>
      </c>
      <c r="AT72" s="23">
        <f t="shared" ca="1" si="25"/>
        <v>0</v>
      </c>
      <c r="AU72" s="23">
        <f t="shared" ca="1" si="28"/>
        <v>60000</v>
      </c>
      <c r="AV72" s="23">
        <f t="shared" ca="1" si="29"/>
        <v>0</v>
      </c>
      <c r="AW72" s="23">
        <f t="shared" ca="1" si="36"/>
        <v>105600</v>
      </c>
      <c r="AX72" s="23">
        <f t="shared" ca="1" si="37"/>
        <v>0</v>
      </c>
      <c r="AY72" s="23">
        <f t="shared" ca="1" si="40"/>
        <v>130800</v>
      </c>
      <c r="AZ72" s="23">
        <f t="shared" ca="1" si="41"/>
        <v>0</v>
      </c>
      <c r="BA72" s="23">
        <f t="shared" ca="1" si="48"/>
        <v>60000</v>
      </c>
      <c r="BB72" s="23">
        <f t="shared" ca="1" si="49"/>
        <v>0</v>
      </c>
      <c r="BC72" s="23">
        <f t="shared" ca="1" si="56"/>
        <v>63600</v>
      </c>
      <c r="BD72" s="23">
        <f t="shared" ca="1" si="57"/>
        <v>0</v>
      </c>
      <c r="BE72" s="23">
        <f t="shared" ca="1" si="66"/>
        <v>63600</v>
      </c>
      <c r="BF72" s="23">
        <f t="shared" ca="1" si="67"/>
        <v>0</v>
      </c>
      <c r="BG72" s="23"/>
      <c r="BH72" s="23"/>
      <c r="BI72" s="23"/>
      <c r="BJ72" s="23"/>
      <c r="BK72" s="23"/>
      <c r="BL72" s="23"/>
      <c r="BM72" s="23"/>
      <c r="BN72" s="23"/>
      <c r="BO72" s="236">
        <f t="shared" ca="1" si="93"/>
        <v>543600</v>
      </c>
      <c r="BP72" s="23">
        <f t="shared" ca="1" si="20"/>
        <v>0</v>
      </c>
      <c r="BQ72" s="23">
        <f t="shared" ca="1" si="21"/>
        <v>0</v>
      </c>
      <c r="BR72" s="23">
        <f t="shared" ca="1" si="22"/>
        <v>0</v>
      </c>
      <c r="BS72" s="23">
        <f t="shared" ca="1" si="23"/>
        <v>0</v>
      </c>
      <c r="BT72" s="23">
        <f t="shared" ca="1" si="26"/>
        <v>0</v>
      </c>
      <c r="BU72" s="23">
        <f t="shared" ca="1" si="27"/>
        <v>0</v>
      </c>
      <c r="BV72" s="23">
        <f t="shared" ca="1" si="30"/>
        <v>0</v>
      </c>
      <c r="BW72" s="23">
        <f t="shared" ca="1" si="31"/>
        <v>0</v>
      </c>
      <c r="BX72" s="23">
        <f t="shared" ca="1" si="32"/>
        <v>0</v>
      </c>
      <c r="BY72" s="23">
        <f t="shared" ca="1" si="33"/>
        <v>0</v>
      </c>
      <c r="BZ72" s="23">
        <f t="shared" ca="1" si="38"/>
        <v>0</v>
      </c>
      <c r="CA72" s="23">
        <f t="shared" ca="1" si="39"/>
        <v>0</v>
      </c>
      <c r="CB72" s="23">
        <f t="shared" ca="1" si="44"/>
        <v>0</v>
      </c>
      <c r="CC72" s="23">
        <f t="shared" ca="1" si="45"/>
        <v>0</v>
      </c>
      <c r="CD72" s="23">
        <f t="shared" ca="1" si="58"/>
        <v>0</v>
      </c>
      <c r="CE72" s="23">
        <f t="shared" ca="1" si="59"/>
        <v>0</v>
      </c>
      <c r="CF72" s="23">
        <f t="shared" ca="1" si="60"/>
        <v>0</v>
      </c>
      <c r="CG72" s="23">
        <f t="shared" ca="1" si="61"/>
        <v>0</v>
      </c>
      <c r="CH72" s="23">
        <f t="shared" ca="1" si="68"/>
        <v>0</v>
      </c>
      <c r="CI72" s="23">
        <f t="shared" ca="1" si="69"/>
        <v>0</v>
      </c>
      <c r="CJ72" s="236">
        <f t="shared" ca="1" si="94"/>
        <v>0</v>
      </c>
      <c r="CQ72" s="23">
        <f t="shared" ca="1" si="34"/>
        <v>0</v>
      </c>
      <c r="CR72" s="23">
        <f t="shared" ca="1" si="35"/>
        <v>0</v>
      </c>
      <c r="CS72" s="23">
        <f t="shared" ca="1" si="62"/>
        <v>0</v>
      </c>
      <c r="CT72" s="23">
        <f t="shared" ca="1" si="63"/>
        <v>0</v>
      </c>
      <c r="CU72" s="23">
        <f t="shared" ca="1" si="64"/>
        <v>0</v>
      </c>
      <c r="CV72" s="23">
        <f t="shared" ca="1" si="65"/>
        <v>0</v>
      </c>
    </row>
    <row r="73" spans="1:100" x14ac:dyDescent="0.2">
      <c r="A73" s="180">
        <f ca="1">VLOOKUP($D73,Curves!$A$2:$I$1700,9)</f>
        <v>5.9416215230938998E-2</v>
      </c>
      <c r="B73" s="86">
        <f t="shared" ca="1" si="77"/>
        <v>0.73072845619720928</v>
      </c>
      <c r="C73" s="86">
        <f t="shared" ca="1" si="78"/>
        <v>31</v>
      </c>
      <c r="D73" s="143">
        <f t="shared" ca="1" si="19"/>
        <v>38838</v>
      </c>
      <c r="E73" s="181">
        <f ca="1">VLOOKUP($D73,Curves!$A$2:$H$1700,2)*$B73</f>
        <v>2.6306224423099533</v>
      </c>
      <c r="F73" s="180">
        <f ca="1">VLOOKUP($D73,Curves!$A$2:$H$1700,3)*$B73</f>
        <v>0.24844767510705118</v>
      </c>
      <c r="G73" s="180">
        <f ca="1">VLOOKUP($D73,Curves!$A$2:$H$1700,7)*$B73</f>
        <v>-0.13883840667746977</v>
      </c>
      <c r="H73" s="180">
        <f ca="1">VLOOKUP($D73,Curves!$A$2:$H$1700,5)*$B73</f>
        <v>7.3072845619720928E-3</v>
      </c>
      <c r="I73" s="180">
        <f ca="1">VLOOKUP($D73,Curves!$A$2:$H$1700,4)*$B73</f>
        <v>-0.25940860195000925</v>
      </c>
      <c r="J73" s="182">
        <f ca="1">VLOOKUP($D73,Curves!$A$2:$H$1700,8)*$B73</f>
        <v>0.17537482948733021</v>
      </c>
      <c r="K73" s="180">
        <f t="shared" ca="1" si="79"/>
        <v>19.784103802699583</v>
      </c>
      <c r="L73" s="144">
        <f ca="1">VLOOKUP($D73,Curves!$N$2:$T$2600,2)*$B73</f>
        <v>25.321751075504281</v>
      </c>
      <c r="M73" s="145">
        <f ca="1">VLOOKUP($D73,Curves!$N$2:$T$2600,3)*$B73</f>
        <v>13.058117512244131</v>
      </c>
      <c r="N73" s="189">
        <f t="shared" ca="1" si="80"/>
        <v>1</v>
      </c>
      <c r="O73" s="190">
        <f t="shared" ca="1" si="81"/>
        <v>0</v>
      </c>
      <c r="P73" s="181">
        <f t="shared" ca="1" si="76"/>
        <v>23.044979538479627</v>
      </c>
      <c r="Q73" s="144">
        <f ca="1">VLOOKUP($D73,Curves!$N$2:$T$2600,4)*$B73</f>
        <v>27.187376862496112</v>
      </c>
      <c r="R73" s="145">
        <f ca="1">VLOOKUP($D73,Curves!$N$2:$T$2600,5)*$B73</f>
        <v>19.576215341523238</v>
      </c>
      <c r="S73" s="189">
        <f t="shared" ca="1" si="82"/>
        <v>1</v>
      </c>
      <c r="T73" s="190">
        <f t="shared" ca="1" si="83"/>
        <v>0</v>
      </c>
      <c r="U73" s="157">
        <f t="shared" ca="1" si="84"/>
        <v>20.688380267243627</v>
      </c>
      <c r="V73" s="157">
        <f t="shared" ca="1" si="85"/>
        <v>21.784472951539442</v>
      </c>
      <c r="W73" s="157">
        <f t="shared" ca="1" si="86"/>
        <v>19.784103802699583</v>
      </c>
      <c r="X73" s="144">
        <f ca="1">VLOOKUP($D73,Curves!$N$2:$T$2600,6)*$B73</f>
        <v>22.818682695978513</v>
      </c>
      <c r="Y73" s="145">
        <f ca="1">VLOOKUP($D73,Curves!$N$2:$T$2600,7)*$B73</f>
        <v>16.945040087446543</v>
      </c>
      <c r="Z73" s="208">
        <f t="shared" ca="1" si="87"/>
        <v>1</v>
      </c>
      <c r="AA73" s="189">
        <f t="shared" ca="1" si="88"/>
        <v>0</v>
      </c>
      <c r="AB73" s="189">
        <f t="shared" ca="1" si="89"/>
        <v>1</v>
      </c>
      <c r="AC73" s="189">
        <f t="shared" ca="1" si="89"/>
        <v>1</v>
      </c>
      <c r="AD73" s="189">
        <f t="shared" ca="1" si="90"/>
        <v>1</v>
      </c>
      <c r="AE73" s="190">
        <f t="shared" ca="1" si="91"/>
        <v>0</v>
      </c>
      <c r="AF73" s="23">
        <f t="shared" ca="1" si="46"/>
        <v>105600</v>
      </c>
      <c r="AG73" s="23">
        <f t="shared" ca="1" si="47"/>
        <v>0</v>
      </c>
      <c r="AH73" s="23">
        <f t="shared" ca="1" si="43"/>
        <v>61200</v>
      </c>
      <c r="AI73" s="23">
        <f t="shared" ca="1" si="72"/>
        <v>0</v>
      </c>
      <c r="AJ73" s="23">
        <f t="shared" ca="1" si="51"/>
        <v>50400</v>
      </c>
      <c r="AK73" s="23">
        <f t="shared" ca="1" si="52"/>
        <v>0</v>
      </c>
      <c r="AL73" s="23">
        <f t="shared" ca="1" si="53"/>
        <v>60000</v>
      </c>
      <c r="AM73" s="23">
        <f t="shared" ca="1" si="73"/>
        <v>0</v>
      </c>
      <c r="AN73" s="23">
        <f t="shared" ca="1" si="74"/>
        <v>126720</v>
      </c>
      <c r="AO73" s="23">
        <f t="shared" ca="1" si="75"/>
        <v>0</v>
      </c>
      <c r="AP73" s="23">
        <f t="shared" ca="1" si="70"/>
        <v>66000</v>
      </c>
      <c r="AQ73" s="23">
        <f t="shared" ca="1" si="71"/>
        <v>0</v>
      </c>
      <c r="AR73" s="236">
        <f t="shared" ca="1" si="92"/>
        <v>469920</v>
      </c>
      <c r="AS73" s="23">
        <f t="shared" ca="1" si="24"/>
        <v>60000</v>
      </c>
      <c r="AT73" s="23">
        <f t="shared" ca="1" si="25"/>
        <v>0</v>
      </c>
      <c r="AU73" s="23">
        <f t="shared" ca="1" si="28"/>
        <v>60000</v>
      </c>
      <c r="AV73" s="23">
        <f t="shared" ca="1" si="29"/>
        <v>0</v>
      </c>
      <c r="AW73" s="23">
        <f t="shared" ca="1" si="36"/>
        <v>105600</v>
      </c>
      <c r="AX73" s="23">
        <f t="shared" ca="1" si="37"/>
        <v>0</v>
      </c>
      <c r="AY73" s="23">
        <f t="shared" ca="1" si="40"/>
        <v>130800</v>
      </c>
      <c r="AZ73" s="23">
        <f t="shared" ca="1" si="41"/>
        <v>0</v>
      </c>
      <c r="BA73" s="23">
        <f t="shared" ca="1" si="48"/>
        <v>60000</v>
      </c>
      <c r="BB73" s="23">
        <f t="shared" ca="1" si="49"/>
        <v>0</v>
      </c>
      <c r="BC73" s="23">
        <f t="shared" ca="1" si="56"/>
        <v>63600</v>
      </c>
      <c r="BD73" s="23">
        <f t="shared" ca="1" si="57"/>
        <v>0</v>
      </c>
      <c r="BE73" s="23">
        <f t="shared" ca="1" si="66"/>
        <v>63600</v>
      </c>
      <c r="BF73" s="23">
        <f t="shared" ca="1" si="67"/>
        <v>0</v>
      </c>
      <c r="BG73" s="23"/>
      <c r="BH73" s="23"/>
      <c r="BI73" s="23"/>
      <c r="BJ73" s="23"/>
      <c r="BK73" s="23"/>
      <c r="BL73" s="23"/>
      <c r="BM73" s="23"/>
      <c r="BN73" s="23"/>
      <c r="BO73" s="236">
        <f t="shared" ca="1" si="93"/>
        <v>543600</v>
      </c>
      <c r="BP73" s="23">
        <f t="shared" ca="1" si="20"/>
        <v>65400</v>
      </c>
      <c r="BQ73" s="23">
        <f t="shared" ca="1" si="21"/>
        <v>32700</v>
      </c>
      <c r="BR73" s="23">
        <f t="shared" ca="1" si="22"/>
        <v>62400</v>
      </c>
      <c r="BS73" s="23">
        <f t="shared" ca="1" si="23"/>
        <v>31200</v>
      </c>
      <c r="BT73" s="23">
        <f t="shared" ca="1" si="26"/>
        <v>67200</v>
      </c>
      <c r="BU73" s="23">
        <f t="shared" ca="1" si="27"/>
        <v>33600</v>
      </c>
      <c r="BV73" s="23">
        <f t="shared" ca="1" si="30"/>
        <v>8400</v>
      </c>
      <c r="BW73" s="23">
        <f t="shared" ca="1" si="31"/>
        <v>4200</v>
      </c>
      <c r="BX73" s="23">
        <f t="shared" ca="1" si="32"/>
        <v>66000</v>
      </c>
      <c r="BY73" s="23">
        <f t="shared" ca="1" si="33"/>
        <v>33000</v>
      </c>
      <c r="BZ73" s="23">
        <f t="shared" ca="1" si="38"/>
        <v>66000</v>
      </c>
      <c r="CA73" s="23">
        <f t="shared" ca="1" si="39"/>
        <v>33000</v>
      </c>
      <c r="CB73" s="23">
        <f t="shared" ca="1" si="44"/>
        <v>240000</v>
      </c>
      <c r="CC73" s="23">
        <f t="shared" ca="1" si="45"/>
        <v>120000</v>
      </c>
      <c r="CD73" s="23">
        <f t="shared" ca="1" si="58"/>
        <v>120000</v>
      </c>
      <c r="CE73" s="23">
        <f t="shared" ca="1" si="59"/>
        <v>60000</v>
      </c>
      <c r="CF73" s="23">
        <f t="shared" ca="1" si="60"/>
        <v>63600</v>
      </c>
      <c r="CG73" s="23">
        <f t="shared" ca="1" si="61"/>
        <v>31800</v>
      </c>
      <c r="CH73" s="23">
        <f t="shared" ca="1" si="68"/>
        <v>90000</v>
      </c>
      <c r="CI73" s="23">
        <f t="shared" ca="1" si="69"/>
        <v>45000</v>
      </c>
      <c r="CJ73" s="236">
        <f t="shared" ca="1" si="94"/>
        <v>1273500</v>
      </c>
      <c r="CQ73" s="23">
        <f t="shared" ca="1" si="34"/>
        <v>30000</v>
      </c>
      <c r="CR73" s="23">
        <f t="shared" ca="1" si="35"/>
        <v>15000</v>
      </c>
      <c r="CS73" s="23">
        <f t="shared" ca="1" si="62"/>
        <v>60000</v>
      </c>
      <c r="CT73" s="23">
        <f t="shared" ca="1" si="63"/>
        <v>30000</v>
      </c>
      <c r="CU73" s="23">
        <f t="shared" ca="1" si="64"/>
        <v>120000</v>
      </c>
      <c r="CV73" s="23">
        <f t="shared" ca="1" si="65"/>
        <v>60000</v>
      </c>
    </row>
    <row r="74" spans="1:100" x14ac:dyDescent="0.2">
      <c r="A74" s="180">
        <f ca="1">VLOOKUP($D74,Curves!$A$2:$I$1700,9)</f>
        <v>5.9440379090688E-2</v>
      </c>
      <c r="B74" s="86">
        <f t="shared" ca="1" si="77"/>
        <v>0.72701331888901077</v>
      </c>
      <c r="C74" s="86">
        <f t="shared" ca="1" si="78"/>
        <v>30</v>
      </c>
      <c r="D74" s="143">
        <f t="shared" ca="1" si="19"/>
        <v>38869</v>
      </c>
      <c r="E74" s="181">
        <f ca="1">VLOOKUP($D74,Curves!$A$2:$H$1700,2)*$B74</f>
        <v>2.631788214378219</v>
      </c>
      <c r="F74" s="180">
        <f ca="1">VLOOKUP($D74,Curves!$A$2:$H$1700,3)*$B74</f>
        <v>0.24718452842226368</v>
      </c>
      <c r="G74" s="180">
        <f ca="1">VLOOKUP($D74,Curves!$A$2:$H$1700,7)*$B74</f>
        <v>-0.13813253058891206</v>
      </c>
      <c r="H74" s="180">
        <f ca="1">VLOOKUP($D74,Curves!$A$2:$H$1700,5)*$B74</f>
        <v>7.2701331888901082E-3</v>
      </c>
      <c r="I74" s="180">
        <f ca="1">VLOOKUP($D74,Curves!$A$2:$H$1700,4)*$B74</f>
        <v>-0.25808972820559883</v>
      </c>
      <c r="J74" s="182">
        <f ca="1">VLOOKUP($D74,Curves!$A$2:$H$1700,8)*$B74</f>
        <v>0.17448319653336258</v>
      </c>
      <c r="K74" s="180">
        <f t="shared" ca="1" si="79"/>
        <v>19.80273864629465</v>
      </c>
      <c r="L74" s="144">
        <f ca="1">VLOOKUP($D74,Curves!$N$2:$T$2600,2)*$B74</f>
        <v>23.197355124032864</v>
      </c>
      <c r="M74" s="145">
        <f ca="1">VLOOKUP($D74,Curves!$N$2:$T$2600,3)*$B74</f>
        <v>13.573338663657832</v>
      </c>
      <c r="N74" s="189">
        <f t="shared" ca="1" si="80"/>
        <v>1</v>
      </c>
      <c r="O74" s="190">
        <f t="shared" ca="1" si="81"/>
        <v>0</v>
      </c>
      <c r="P74" s="181">
        <f t="shared" ca="1" si="76"/>
        <v>23.047035581836859</v>
      </c>
      <c r="Q74" s="144">
        <f ca="1">VLOOKUP($D74,Curves!$N$2:$T$2600,4)*$B74</f>
        <v>21.960058770905235</v>
      </c>
      <c r="R74" s="145">
        <f ca="1">VLOOKUP($D74,Curves!$N$2:$T$2600,5)*$B74</f>
        <v>17.266566323614004</v>
      </c>
      <c r="S74" s="189">
        <f t="shared" ca="1" si="82"/>
        <v>0</v>
      </c>
      <c r="T74" s="190">
        <f t="shared" ca="1" si="83"/>
        <v>0</v>
      </c>
      <c r="U74" s="157">
        <f t="shared" ca="1" si="84"/>
        <v>20.702417628419802</v>
      </c>
      <c r="V74" s="157">
        <f t="shared" ca="1" si="85"/>
        <v>21.79293760675332</v>
      </c>
      <c r="W74" s="157">
        <f t="shared" ca="1" si="86"/>
        <v>19.80273864629465</v>
      </c>
      <c r="X74" s="144">
        <f ca="1">VLOOKUP($D74,Curves!$N$2:$T$2600,6)*$B74</f>
        <v>21.076832641067739</v>
      </c>
      <c r="Y74" s="145">
        <f ca="1">VLOOKUP($D74,Curves!$N$2:$T$2600,7)*$B74</f>
        <v>17.34402894463917</v>
      </c>
      <c r="Z74" s="208">
        <f t="shared" ca="1" si="87"/>
        <v>1</v>
      </c>
      <c r="AA74" s="189">
        <f t="shared" ca="1" si="88"/>
        <v>0</v>
      </c>
      <c r="AB74" s="189">
        <f t="shared" ca="1" si="89"/>
        <v>0</v>
      </c>
      <c r="AC74" s="189">
        <f t="shared" ca="1" si="89"/>
        <v>0</v>
      </c>
      <c r="AD74" s="189">
        <f t="shared" ca="1" si="90"/>
        <v>1</v>
      </c>
      <c r="AE74" s="190">
        <f t="shared" ca="1" si="91"/>
        <v>0</v>
      </c>
      <c r="AF74" s="23">
        <f t="shared" ca="1" si="46"/>
        <v>105600</v>
      </c>
      <c r="AG74" s="23">
        <f t="shared" ca="1" si="47"/>
        <v>0</v>
      </c>
      <c r="AH74" s="23">
        <f t="shared" ca="1" si="43"/>
        <v>61200</v>
      </c>
      <c r="AI74" s="23">
        <f t="shared" ca="1" si="72"/>
        <v>0</v>
      </c>
      <c r="AJ74" s="23">
        <f t="shared" ca="1" si="51"/>
        <v>50400</v>
      </c>
      <c r="AK74" s="23">
        <f t="shared" ca="1" si="52"/>
        <v>0</v>
      </c>
      <c r="AL74" s="23">
        <f t="shared" ca="1" si="53"/>
        <v>60000</v>
      </c>
      <c r="AM74" s="23">
        <f t="shared" ca="1" si="73"/>
        <v>0</v>
      </c>
      <c r="AN74" s="23">
        <f t="shared" ca="1" si="74"/>
        <v>126720</v>
      </c>
      <c r="AO74" s="23">
        <f t="shared" ca="1" si="75"/>
        <v>0</v>
      </c>
      <c r="AP74" s="23">
        <f t="shared" ca="1" si="70"/>
        <v>66000</v>
      </c>
      <c r="AQ74" s="23">
        <f t="shared" ca="1" si="71"/>
        <v>0</v>
      </c>
      <c r="AR74" s="236">
        <f t="shared" ca="1" si="92"/>
        <v>469920</v>
      </c>
      <c r="AS74" s="23">
        <f t="shared" ca="1" si="24"/>
        <v>0</v>
      </c>
      <c r="AT74" s="23">
        <f t="shared" ca="1" si="25"/>
        <v>0</v>
      </c>
      <c r="AU74" s="23">
        <f t="shared" ca="1" si="28"/>
        <v>0</v>
      </c>
      <c r="AV74" s="23">
        <f t="shared" ca="1" si="29"/>
        <v>0</v>
      </c>
      <c r="AW74" s="23">
        <f t="shared" ca="1" si="36"/>
        <v>0</v>
      </c>
      <c r="AX74" s="23">
        <f t="shared" ca="1" si="37"/>
        <v>0</v>
      </c>
      <c r="AY74" s="23">
        <f t="shared" ca="1" si="40"/>
        <v>0</v>
      </c>
      <c r="AZ74" s="23">
        <f t="shared" ca="1" si="41"/>
        <v>0</v>
      </c>
      <c r="BA74" s="23">
        <f t="shared" ca="1" si="48"/>
        <v>0</v>
      </c>
      <c r="BB74" s="23">
        <f t="shared" ca="1" si="49"/>
        <v>0</v>
      </c>
      <c r="BC74" s="23">
        <f t="shared" ca="1" si="56"/>
        <v>0</v>
      </c>
      <c r="BD74" s="23">
        <f t="shared" ca="1" si="57"/>
        <v>0</v>
      </c>
      <c r="BE74" s="23">
        <f t="shared" ca="1" si="66"/>
        <v>0</v>
      </c>
      <c r="BF74" s="23">
        <f t="shared" ca="1" si="67"/>
        <v>0</v>
      </c>
      <c r="BG74" s="23"/>
      <c r="BH74" s="23"/>
      <c r="BI74" s="23"/>
      <c r="BJ74" s="23"/>
      <c r="BK74" s="23"/>
      <c r="BL74" s="23"/>
      <c r="BM74" s="23"/>
      <c r="BN74" s="23"/>
      <c r="BO74" s="236">
        <f t="shared" ca="1" si="93"/>
        <v>0</v>
      </c>
      <c r="BP74" s="23">
        <f t="shared" ca="1" si="20"/>
        <v>0</v>
      </c>
      <c r="BQ74" s="23">
        <f t="shared" ca="1" si="21"/>
        <v>0</v>
      </c>
      <c r="BR74" s="23">
        <f t="shared" ca="1" si="22"/>
        <v>0</v>
      </c>
      <c r="BS74" s="23">
        <f t="shared" ca="1" si="23"/>
        <v>0</v>
      </c>
      <c r="BT74" s="23">
        <f t="shared" ca="1" si="26"/>
        <v>0</v>
      </c>
      <c r="BU74" s="23">
        <f t="shared" ca="1" si="27"/>
        <v>0</v>
      </c>
      <c r="BV74" s="23">
        <f t="shared" ca="1" si="30"/>
        <v>0</v>
      </c>
      <c r="BW74" s="23">
        <f t="shared" ca="1" si="31"/>
        <v>0</v>
      </c>
      <c r="BX74" s="23">
        <f t="shared" ca="1" si="32"/>
        <v>0</v>
      </c>
      <c r="BY74" s="23">
        <f t="shared" ca="1" si="33"/>
        <v>0</v>
      </c>
      <c r="BZ74" s="23">
        <f t="shared" ca="1" si="38"/>
        <v>0</v>
      </c>
      <c r="CA74" s="23">
        <f t="shared" ca="1" si="39"/>
        <v>0</v>
      </c>
      <c r="CB74" s="23">
        <f t="shared" ca="1" si="44"/>
        <v>0</v>
      </c>
      <c r="CC74" s="23">
        <f t="shared" ca="1" si="45"/>
        <v>0</v>
      </c>
      <c r="CD74" s="23">
        <f t="shared" ca="1" si="58"/>
        <v>0</v>
      </c>
      <c r="CE74" s="23">
        <f t="shared" ca="1" si="59"/>
        <v>0</v>
      </c>
      <c r="CF74" s="23">
        <f t="shared" ca="1" si="60"/>
        <v>0</v>
      </c>
      <c r="CG74" s="23">
        <f t="shared" ca="1" si="61"/>
        <v>0</v>
      </c>
      <c r="CH74" s="23">
        <f t="shared" ca="1" si="68"/>
        <v>0</v>
      </c>
      <c r="CI74" s="23">
        <f t="shared" ca="1" si="69"/>
        <v>0</v>
      </c>
      <c r="CJ74" s="236">
        <f t="shared" ca="1" si="94"/>
        <v>0</v>
      </c>
      <c r="CQ74" s="23">
        <f t="shared" ca="1" si="34"/>
        <v>0</v>
      </c>
      <c r="CR74" s="23">
        <f t="shared" ca="1" si="35"/>
        <v>0</v>
      </c>
      <c r="CS74" s="23">
        <f t="shared" ca="1" si="62"/>
        <v>0</v>
      </c>
      <c r="CT74" s="23">
        <f t="shared" ca="1" si="63"/>
        <v>0</v>
      </c>
      <c r="CU74" s="23">
        <f t="shared" ca="1" si="64"/>
        <v>0</v>
      </c>
      <c r="CV74" s="23">
        <f t="shared" ca="1" si="65"/>
        <v>0</v>
      </c>
    </row>
    <row r="75" spans="1:100" x14ac:dyDescent="0.2">
      <c r="A75" s="180">
        <f ca="1">VLOOKUP($D75,Curves!$A$2:$I$1700,9)</f>
        <v>5.9463763471275001E-2</v>
      </c>
      <c r="B75" s="86">
        <f t="shared" ca="1" si="77"/>
        <v>0.72343326719137224</v>
      </c>
      <c r="C75" s="86">
        <f t="shared" ca="1" si="78"/>
        <v>31</v>
      </c>
      <c r="D75" s="143">
        <f t="shared" ref="D75:D138" ca="1" si="95">DATE(YEAR(D74),MONTH(D74)+1,1)</f>
        <v>38899</v>
      </c>
      <c r="E75" s="181">
        <f ca="1">VLOOKUP($D75,Curves!$A$2:$H$1700,2)*$B75</f>
        <v>2.6296799262406378</v>
      </c>
      <c r="F75" s="180">
        <f ca="1">VLOOKUP($D75,Curves!$A$2:$H$1700,3)*$B75</f>
        <v>0.24596731084506657</v>
      </c>
      <c r="G75" s="180">
        <f ca="1">VLOOKUP($D75,Curves!$A$2:$H$1700,7)*$B75</f>
        <v>-0.13745232076636071</v>
      </c>
      <c r="H75" s="180">
        <f ca="1">VLOOKUP($D75,Curves!$A$2:$H$1700,5)*$B75</f>
        <v>7.2343326719137221E-3</v>
      </c>
      <c r="I75" s="180">
        <f ca="1">VLOOKUP($D75,Curves!$A$2:$H$1700,4)*$B75</f>
        <v>-0.25681880985293715</v>
      </c>
      <c r="J75" s="182">
        <f ca="1">VLOOKUP($D75,Curves!$A$2:$H$1700,8)*$B75</f>
        <v>0.17362398412592933</v>
      </c>
      <c r="K75" s="180">
        <f t="shared" ca="1" si="79"/>
        <v>19.796458372907754</v>
      </c>
      <c r="L75" s="144">
        <f ca="1">VLOOKUP($D75,Curves!$N$2:$T$2600,2)*$B75</f>
        <v>20.189390680910392</v>
      </c>
      <c r="M75" s="145">
        <f ca="1">VLOOKUP($D75,Curves!$N$2:$T$2600,3)*$B75</f>
        <v>14.135886040919413</v>
      </c>
      <c r="N75" s="189">
        <f t="shared" ca="1" si="80"/>
        <v>1</v>
      </c>
      <c r="O75" s="190">
        <f t="shared" ca="1" si="81"/>
        <v>0</v>
      </c>
      <c r="P75" s="181">
        <f t="shared" ca="1" si="76"/>
        <v>23.024779327749254</v>
      </c>
      <c r="Q75" s="144">
        <f ca="1">VLOOKUP($D75,Curves!$N$2:$T$2600,4)*$B75</f>
        <v>20.58591203145231</v>
      </c>
      <c r="R75" s="145">
        <f ca="1">VLOOKUP($D75,Curves!$N$2:$T$2600,5)*$B75</f>
        <v>16.103624527679948</v>
      </c>
      <c r="S75" s="189">
        <f t="shared" ca="1" si="82"/>
        <v>0</v>
      </c>
      <c r="T75" s="190">
        <f t="shared" ca="1" si="83"/>
        <v>0</v>
      </c>
      <c r="U75" s="157">
        <f t="shared" ca="1" si="84"/>
        <v>20.691707041057079</v>
      </c>
      <c r="V75" s="157">
        <f t="shared" ca="1" si="85"/>
        <v>21.776856941844134</v>
      </c>
      <c r="W75" s="157">
        <f t="shared" ca="1" si="86"/>
        <v>19.796458372907754</v>
      </c>
      <c r="X75" s="144">
        <f ca="1">VLOOKUP($D75,Curves!$N$2:$T$2600,6)*$B75</f>
        <v>19.600391548207558</v>
      </c>
      <c r="Y75" s="145">
        <f ca="1">VLOOKUP($D75,Curves!$N$2:$T$2600,7)*$B75</f>
        <v>16.17483957373652</v>
      </c>
      <c r="Z75" s="208">
        <f t="shared" ca="1" si="87"/>
        <v>0</v>
      </c>
      <c r="AA75" s="189">
        <f t="shared" ca="1" si="88"/>
        <v>0</v>
      </c>
      <c r="AB75" s="189">
        <f t="shared" ca="1" si="89"/>
        <v>0</v>
      </c>
      <c r="AC75" s="189">
        <f t="shared" ca="1" si="89"/>
        <v>0</v>
      </c>
      <c r="AD75" s="189">
        <f t="shared" ca="1" si="90"/>
        <v>0</v>
      </c>
      <c r="AE75" s="190">
        <f t="shared" ca="1" si="91"/>
        <v>0</v>
      </c>
      <c r="AF75" s="23">
        <f t="shared" ca="1" si="46"/>
        <v>105600</v>
      </c>
      <c r="AG75" s="23">
        <f t="shared" ca="1" si="47"/>
        <v>0</v>
      </c>
      <c r="AH75" s="23">
        <f t="shared" ca="1" si="43"/>
        <v>61200</v>
      </c>
      <c r="AI75" s="23">
        <f t="shared" ca="1" si="72"/>
        <v>0</v>
      </c>
      <c r="AJ75" s="23">
        <f t="shared" ca="1" si="51"/>
        <v>50400</v>
      </c>
      <c r="AK75" s="23">
        <f t="shared" ca="1" si="52"/>
        <v>0</v>
      </c>
      <c r="AL75" s="23">
        <f t="shared" ca="1" si="53"/>
        <v>60000</v>
      </c>
      <c r="AM75" s="23">
        <f t="shared" ca="1" si="73"/>
        <v>0</v>
      </c>
      <c r="AN75" s="23">
        <f t="shared" ca="1" si="74"/>
        <v>126720</v>
      </c>
      <c r="AO75" s="23">
        <f t="shared" ca="1" si="75"/>
        <v>0</v>
      </c>
      <c r="AP75" s="23">
        <f t="shared" ca="1" si="70"/>
        <v>66000</v>
      </c>
      <c r="AQ75" s="23">
        <f t="shared" ca="1" si="71"/>
        <v>0</v>
      </c>
      <c r="AR75" s="236">
        <f t="shared" ca="1" si="92"/>
        <v>469920</v>
      </c>
      <c r="AS75" s="23">
        <f t="shared" ca="1" si="24"/>
        <v>0</v>
      </c>
      <c r="AT75" s="23">
        <f t="shared" ca="1" si="25"/>
        <v>0</v>
      </c>
      <c r="AU75" s="23">
        <f t="shared" ca="1" si="28"/>
        <v>0</v>
      </c>
      <c r="AV75" s="23">
        <f t="shared" ca="1" si="29"/>
        <v>0</v>
      </c>
      <c r="AW75" s="23">
        <f t="shared" ca="1" si="36"/>
        <v>0</v>
      </c>
      <c r="AX75" s="23">
        <f t="shared" ca="1" si="37"/>
        <v>0</v>
      </c>
      <c r="AY75" s="23">
        <f t="shared" ca="1" si="40"/>
        <v>0</v>
      </c>
      <c r="AZ75" s="23">
        <f t="shared" ca="1" si="41"/>
        <v>0</v>
      </c>
      <c r="BA75" s="23">
        <f t="shared" ca="1" si="48"/>
        <v>0</v>
      </c>
      <c r="BB75" s="23">
        <f t="shared" ca="1" si="49"/>
        <v>0</v>
      </c>
      <c r="BC75" s="23">
        <f t="shared" ca="1" si="56"/>
        <v>0</v>
      </c>
      <c r="BD75" s="23">
        <f t="shared" ca="1" si="57"/>
        <v>0</v>
      </c>
      <c r="BE75" s="23">
        <f t="shared" ca="1" si="66"/>
        <v>0</v>
      </c>
      <c r="BF75" s="23">
        <f t="shared" ca="1" si="67"/>
        <v>0</v>
      </c>
      <c r="BG75" s="23"/>
      <c r="BH75" s="23"/>
      <c r="BI75" s="23"/>
      <c r="BJ75" s="23"/>
      <c r="BK75" s="23"/>
      <c r="BL75" s="23"/>
      <c r="BM75" s="23"/>
      <c r="BN75" s="23"/>
      <c r="BO75" s="236">
        <f t="shared" ca="1" si="93"/>
        <v>0</v>
      </c>
      <c r="BP75" s="23">
        <f t="shared" ca="1" si="20"/>
        <v>0</v>
      </c>
      <c r="BQ75" s="23">
        <f t="shared" ca="1" si="21"/>
        <v>0</v>
      </c>
      <c r="BR75" s="23">
        <f t="shared" ca="1" si="22"/>
        <v>0</v>
      </c>
      <c r="BS75" s="23">
        <f t="shared" ca="1" si="23"/>
        <v>0</v>
      </c>
      <c r="BT75" s="23">
        <f t="shared" ca="1" si="26"/>
        <v>0</v>
      </c>
      <c r="BU75" s="23">
        <f t="shared" ca="1" si="27"/>
        <v>0</v>
      </c>
      <c r="BV75" s="23">
        <f t="shared" ca="1" si="30"/>
        <v>0</v>
      </c>
      <c r="BW75" s="23">
        <f t="shared" ca="1" si="31"/>
        <v>0</v>
      </c>
      <c r="BX75" s="23">
        <f t="shared" ca="1" si="32"/>
        <v>0</v>
      </c>
      <c r="BY75" s="23">
        <f t="shared" ca="1" si="33"/>
        <v>0</v>
      </c>
      <c r="BZ75" s="23">
        <f t="shared" ca="1" si="38"/>
        <v>0</v>
      </c>
      <c r="CA75" s="23">
        <f t="shared" ca="1" si="39"/>
        <v>0</v>
      </c>
      <c r="CB75" s="23">
        <f t="shared" ca="1" si="44"/>
        <v>0</v>
      </c>
      <c r="CC75" s="23">
        <f t="shared" ca="1" si="45"/>
        <v>0</v>
      </c>
      <c r="CD75" s="23">
        <f t="shared" ca="1" si="58"/>
        <v>0</v>
      </c>
      <c r="CE75" s="23">
        <f t="shared" ca="1" si="59"/>
        <v>0</v>
      </c>
      <c r="CF75" s="23">
        <f t="shared" ca="1" si="60"/>
        <v>0</v>
      </c>
      <c r="CG75" s="23">
        <f t="shared" ca="1" si="61"/>
        <v>0</v>
      </c>
      <c r="CH75" s="23">
        <f t="shared" ca="1" si="68"/>
        <v>0</v>
      </c>
      <c r="CI75" s="23">
        <f t="shared" ca="1" si="69"/>
        <v>0</v>
      </c>
      <c r="CJ75" s="236">
        <f t="shared" ca="1" si="94"/>
        <v>0</v>
      </c>
      <c r="CQ75" s="23">
        <f t="shared" ca="1" si="34"/>
        <v>0</v>
      </c>
      <c r="CR75" s="23">
        <f t="shared" ca="1" si="35"/>
        <v>0</v>
      </c>
      <c r="CS75" s="23">
        <f t="shared" ca="1" si="62"/>
        <v>0</v>
      </c>
      <c r="CT75" s="23">
        <f t="shared" ca="1" si="63"/>
        <v>0</v>
      </c>
      <c r="CU75" s="23">
        <f t="shared" ca="1" si="64"/>
        <v>0</v>
      </c>
      <c r="CV75" s="23">
        <f t="shared" ca="1" si="65"/>
        <v>0</v>
      </c>
    </row>
    <row r="76" spans="1:100" x14ac:dyDescent="0.2">
      <c r="A76" s="180">
        <f ca="1">VLOOKUP($D76,Curves!$A$2:$I$1700,9)</f>
        <v>5.9487927331404997E-2</v>
      </c>
      <c r="B76" s="86">
        <f t="shared" ca="1" si="77"/>
        <v>0.7197495803618229</v>
      </c>
      <c r="C76" s="86">
        <f t="shared" ca="1" si="78"/>
        <v>31</v>
      </c>
      <c r="D76" s="143">
        <f t="shared" ca="1" si="95"/>
        <v>38930</v>
      </c>
      <c r="E76" s="181">
        <f ca="1">VLOOKUP($D76,Curves!$A$2:$H$1700,2)*$B76</f>
        <v>2.6234872204188444</v>
      </c>
      <c r="F76" s="180">
        <f ca="1">VLOOKUP($D76,Curves!$A$2:$H$1700,3)*$B76</f>
        <v>0.24471485732301981</v>
      </c>
      <c r="G76" s="180">
        <f ca="1">VLOOKUP($D76,Curves!$A$2:$H$1700,7)*$B76</f>
        <v>-0.13675242026874634</v>
      </c>
      <c r="H76" s="180">
        <f ca="1">VLOOKUP($D76,Curves!$A$2:$H$1700,5)*$B76</f>
        <v>7.1974958036182292E-3</v>
      </c>
      <c r="I76" s="180">
        <f ca="1">VLOOKUP($D76,Curves!$A$2:$H$1700,4)*$B76</f>
        <v>-0.2555111010284471</v>
      </c>
      <c r="J76" s="182">
        <f ca="1">VLOOKUP($D76,Curves!$A$2:$H$1700,8)*$B76</f>
        <v>0.1727398992868375</v>
      </c>
      <c r="K76" s="180">
        <f t="shared" ca="1" si="79"/>
        <v>19.759820895427978</v>
      </c>
      <c r="L76" s="144">
        <f ca="1">VLOOKUP($D76,Curves!$N$2:$T$2600,2)*$B76</f>
        <v>18.11875877020837</v>
      </c>
      <c r="M76" s="145">
        <f ca="1">VLOOKUP($D76,Curves!$N$2:$T$2600,3)*$B76</f>
        <v>10.64509629355136</v>
      </c>
      <c r="N76" s="189">
        <f t="shared" ca="1" si="80"/>
        <v>0</v>
      </c>
      <c r="O76" s="190">
        <f t="shared" ca="1" si="81"/>
        <v>0</v>
      </c>
      <c r="P76" s="181">
        <f t="shared" ca="1" si="76"/>
        <v>22.971703397792613</v>
      </c>
      <c r="Q76" s="144">
        <f ca="1">VLOOKUP($D76,Curves!$N$2:$T$2600,4)*$B76</f>
        <v>19.221703181706015</v>
      </c>
      <c r="R76" s="145">
        <f ca="1">VLOOKUP($D76,Curves!$N$2:$T$2600,5)*$B76</f>
        <v>13.452119656962472</v>
      </c>
      <c r="S76" s="189">
        <f t="shared" ca="1" si="82"/>
        <v>0</v>
      </c>
      <c r="T76" s="190">
        <f t="shared" ca="1" si="83"/>
        <v>0</v>
      </c>
      <c r="U76" s="157">
        <f t="shared" ca="1" si="84"/>
        <v>20.650511001125736</v>
      </c>
      <c r="V76" s="157">
        <f t="shared" ca="1" si="85"/>
        <v>21.730135371668471</v>
      </c>
      <c r="W76" s="157">
        <f t="shared" ca="1" si="86"/>
        <v>19.759820895427978</v>
      </c>
      <c r="X76" s="144">
        <f ca="1">VLOOKUP($D76,Curves!$N$2:$T$2600,6)*$B76</f>
        <v>13.851266652696047</v>
      </c>
      <c r="Y76" s="145">
        <f ca="1">VLOOKUP($D76,Curves!$N$2:$T$2600,7)*$B76</f>
        <v>13.043582156576473</v>
      </c>
      <c r="Z76" s="208">
        <f t="shared" ca="1" si="87"/>
        <v>0</v>
      </c>
      <c r="AA76" s="189">
        <f t="shared" ca="1" si="88"/>
        <v>0</v>
      </c>
      <c r="AB76" s="189">
        <f t="shared" ca="1" si="89"/>
        <v>0</v>
      </c>
      <c r="AC76" s="189">
        <f t="shared" ca="1" si="89"/>
        <v>0</v>
      </c>
      <c r="AD76" s="189">
        <f t="shared" ca="1" si="90"/>
        <v>0</v>
      </c>
      <c r="AE76" s="190">
        <f t="shared" ca="1" si="91"/>
        <v>0</v>
      </c>
      <c r="AF76" s="23">
        <f t="shared" ca="1" si="46"/>
        <v>0</v>
      </c>
      <c r="AG76" s="23">
        <f t="shared" ca="1" si="47"/>
        <v>0</v>
      </c>
      <c r="AH76" s="23">
        <f t="shared" ca="1" si="43"/>
        <v>0</v>
      </c>
      <c r="AI76" s="23">
        <f t="shared" ca="1" si="72"/>
        <v>0</v>
      </c>
      <c r="AJ76" s="23">
        <f t="shared" ca="1" si="51"/>
        <v>0</v>
      </c>
      <c r="AK76" s="23">
        <f t="shared" ca="1" si="52"/>
        <v>0</v>
      </c>
      <c r="AL76" s="23">
        <f t="shared" ca="1" si="53"/>
        <v>0</v>
      </c>
      <c r="AM76" s="23">
        <f t="shared" ca="1" si="73"/>
        <v>0</v>
      </c>
      <c r="AN76" s="23">
        <f t="shared" ca="1" si="74"/>
        <v>0</v>
      </c>
      <c r="AO76" s="23">
        <f t="shared" ca="1" si="75"/>
        <v>0</v>
      </c>
      <c r="AP76" s="23">
        <f t="shared" ca="1" si="70"/>
        <v>0</v>
      </c>
      <c r="AQ76" s="23">
        <f t="shared" ca="1" si="71"/>
        <v>0</v>
      </c>
      <c r="AR76" s="236">
        <f t="shared" ca="1" si="92"/>
        <v>0</v>
      </c>
      <c r="AS76" s="23">
        <f t="shared" ca="1" si="24"/>
        <v>0</v>
      </c>
      <c r="AT76" s="23">
        <f t="shared" ca="1" si="25"/>
        <v>0</v>
      </c>
      <c r="AU76" s="23">
        <f t="shared" ca="1" si="28"/>
        <v>0</v>
      </c>
      <c r="AV76" s="23">
        <f t="shared" ca="1" si="29"/>
        <v>0</v>
      </c>
      <c r="AW76" s="23">
        <f t="shared" ca="1" si="36"/>
        <v>0</v>
      </c>
      <c r="AX76" s="23">
        <f t="shared" ca="1" si="37"/>
        <v>0</v>
      </c>
      <c r="AY76" s="23">
        <f t="shared" ca="1" si="40"/>
        <v>0</v>
      </c>
      <c r="AZ76" s="23">
        <f t="shared" ca="1" si="41"/>
        <v>0</v>
      </c>
      <c r="BA76" s="23">
        <f t="shared" ca="1" si="48"/>
        <v>0</v>
      </c>
      <c r="BB76" s="23">
        <f t="shared" ca="1" si="49"/>
        <v>0</v>
      </c>
      <c r="BC76" s="23">
        <f t="shared" ca="1" si="56"/>
        <v>0</v>
      </c>
      <c r="BD76" s="23">
        <f t="shared" ca="1" si="57"/>
        <v>0</v>
      </c>
      <c r="BE76" s="23">
        <f t="shared" ca="1" si="66"/>
        <v>0</v>
      </c>
      <c r="BF76" s="23">
        <f t="shared" ca="1" si="67"/>
        <v>0</v>
      </c>
      <c r="BG76" s="23"/>
      <c r="BH76" s="23"/>
      <c r="BI76" s="23"/>
      <c r="BJ76" s="23"/>
      <c r="BK76" s="23"/>
      <c r="BL76" s="23"/>
      <c r="BM76" s="23"/>
      <c r="BN76" s="23"/>
      <c r="BO76" s="236">
        <f t="shared" ca="1" si="93"/>
        <v>0</v>
      </c>
      <c r="BP76" s="23">
        <f t="shared" ca="1" si="20"/>
        <v>0</v>
      </c>
      <c r="BQ76" s="23">
        <f t="shared" ca="1" si="21"/>
        <v>0</v>
      </c>
      <c r="BR76" s="23">
        <f t="shared" ca="1" si="22"/>
        <v>0</v>
      </c>
      <c r="BS76" s="23">
        <f t="shared" ca="1" si="23"/>
        <v>0</v>
      </c>
      <c r="BT76" s="23">
        <f t="shared" ca="1" si="26"/>
        <v>0</v>
      </c>
      <c r="BU76" s="23">
        <f t="shared" ca="1" si="27"/>
        <v>0</v>
      </c>
      <c r="BV76" s="23">
        <f t="shared" ca="1" si="30"/>
        <v>0</v>
      </c>
      <c r="BW76" s="23">
        <f t="shared" ca="1" si="31"/>
        <v>0</v>
      </c>
      <c r="BX76" s="23">
        <f t="shared" ca="1" si="32"/>
        <v>0</v>
      </c>
      <c r="BY76" s="23">
        <f t="shared" ca="1" si="33"/>
        <v>0</v>
      </c>
      <c r="BZ76" s="23">
        <f t="shared" ca="1" si="38"/>
        <v>0</v>
      </c>
      <c r="CA76" s="23">
        <f t="shared" ca="1" si="39"/>
        <v>0</v>
      </c>
      <c r="CB76" s="23">
        <f t="shared" ca="1" si="44"/>
        <v>0</v>
      </c>
      <c r="CC76" s="23">
        <f t="shared" ca="1" si="45"/>
        <v>0</v>
      </c>
      <c r="CD76" s="23">
        <f t="shared" ca="1" si="58"/>
        <v>0</v>
      </c>
      <c r="CE76" s="23">
        <f t="shared" ca="1" si="59"/>
        <v>0</v>
      </c>
      <c r="CF76" s="23">
        <f t="shared" ca="1" si="60"/>
        <v>0</v>
      </c>
      <c r="CG76" s="23">
        <f t="shared" ca="1" si="61"/>
        <v>0</v>
      </c>
      <c r="CH76" s="23">
        <f t="shared" ca="1" si="68"/>
        <v>0</v>
      </c>
      <c r="CI76" s="23">
        <f t="shared" ca="1" si="69"/>
        <v>0</v>
      </c>
      <c r="CJ76" s="236">
        <f t="shared" ca="1" si="94"/>
        <v>0</v>
      </c>
      <c r="CQ76" s="23">
        <f t="shared" ca="1" si="34"/>
        <v>0</v>
      </c>
      <c r="CR76" s="23">
        <f t="shared" ca="1" si="35"/>
        <v>0</v>
      </c>
      <c r="CS76" s="23">
        <f t="shared" ca="1" si="62"/>
        <v>0</v>
      </c>
      <c r="CT76" s="23">
        <f t="shared" ca="1" si="63"/>
        <v>0</v>
      </c>
      <c r="CU76" s="23">
        <f t="shared" ca="1" si="64"/>
        <v>0</v>
      </c>
      <c r="CV76" s="23">
        <f t="shared" ca="1" si="65"/>
        <v>0</v>
      </c>
    </row>
    <row r="77" spans="1:100" x14ac:dyDescent="0.2">
      <c r="A77" s="180">
        <f ca="1">VLOOKUP($D77,Curves!$A$2:$I$1700,9)</f>
        <v>5.9512091191730003E-2</v>
      </c>
      <c r="B77" s="86">
        <f t="shared" ca="1" si="77"/>
        <v>0.7160817994459584</v>
      </c>
      <c r="C77" s="86">
        <f t="shared" ca="1" si="78"/>
        <v>30</v>
      </c>
      <c r="D77" s="143">
        <f t="shared" ca="1" si="95"/>
        <v>38961</v>
      </c>
      <c r="E77" s="181">
        <f ca="1">VLOOKUP($D77,Curves!$A$2:$H$1700,2)*$B77</f>
        <v>2.6222915495710994</v>
      </c>
      <c r="F77" s="180">
        <f ca="1">VLOOKUP($D77,Curves!$A$2:$H$1700,3)*$B77</f>
        <v>0.24346781181162588</v>
      </c>
      <c r="G77" s="180">
        <f ca="1">VLOOKUP($D77,Curves!$A$2:$H$1700,7)*$B77</f>
        <v>-0.1360555418947321</v>
      </c>
      <c r="H77" s="180">
        <f ca="1">VLOOKUP($D77,Curves!$A$2:$H$1700,5)*$B77</f>
        <v>7.160817994459584E-3</v>
      </c>
      <c r="I77" s="180">
        <f ca="1">VLOOKUP($D77,Curves!$A$2:$H$1700,4)*$B77</f>
        <v>-0.25420903880331525</v>
      </c>
      <c r="J77" s="182">
        <f ca="1">VLOOKUP($D77,Curves!$A$2:$H$1700,8)*$B77</f>
        <v>0.17185963186703002</v>
      </c>
      <c r="K77" s="180">
        <f t="shared" ca="1" si="79"/>
        <v>19.760618830758382</v>
      </c>
      <c r="L77" s="144">
        <f ca="1">VLOOKUP($D77,Curves!$N$2:$T$2600,2)*$B77</f>
        <v>18.384468059813404</v>
      </c>
      <c r="M77" s="145">
        <f ca="1">VLOOKUP($D77,Curves!$N$2:$T$2600,3)*$B77</f>
        <v>10.547884905838968</v>
      </c>
      <c r="N77" s="189">
        <f t="shared" ca="1" si="80"/>
        <v>0</v>
      </c>
      <c r="O77" s="190">
        <f t="shared" ca="1" si="81"/>
        <v>0</v>
      </c>
      <c r="P77" s="181">
        <f t="shared" ca="1" si="76"/>
        <v>22.956133860785972</v>
      </c>
      <c r="Q77" s="144">
        <f ca="1">VLOOKUP($D77,Curves!$N$2:$T$2600,4)*$B77</f>
        <v>20.197873762493959</v>
      </c>
      <c r="R77" s="145">
        <f ca="1">VLOOKUP($D77,Curves!$N$2:$T$2600,5)*$B77</f>
        <v>9.8962504683431458</v>
      </c>
      <c r="S77" s="189">
        <f t="shared" ca="1" si="82"/>
        <v>0</v>
      </c>
      <c r="T77" s="190">
        <f t="shared" ca="1" si="83"/>
        <v>0</v>
      </c>
      <c r="U77" s="157">
        <f t="shared" ca="1" si="84"/>
        <v>20.646770057572756</v>
      </c>
      <c r="V77" s="157">
        <f t="shared" ca="1" si="85"/>
        <v>21.720892756741691</v>
      </c>
      <c r="W77" s="157">
        <f t="shared" ca="1" si="86"/>
        <v>19.760618830758382</v>
      </c>
      <c r="X77" s="144">
        <f ca="1">VLOOKUP($D77,Curves!$N$2:$T$2600,6)*$B77</f>
        <v>14.675784058503108</v>
      </c>
      <c r="Y77" s="145">
        <f ca="1">VLOOKUP($D77,Curves!$N$2:$T$2600,7)*$B77</f>
        <v>12.792799137317925</v>
      </c>
      <c r="Z77" s="208">
        <f t="shared" ca="1" si="87"/>
        <v>0</v>
      </c>
      <c r="AA77" s="189">
        <f t="shared" ca="1" si="88"/>
        <v>0</v>
      </c>
      <c r="AB77" s="189">
        <f t="shared" ca="1" si="89"/>
        <v>0</v>
      </c>
      <c r="AC77" s="189">
        <f t="shared" ca="1" si="89"/>
        <v>0</v>
      </c>
      <c r="AD77" s="189">
        <f t="shared" ca="1" si="90"/>
        <v>0</v>
      </c>
      <c r="AE77" s="190">
        <f t="shared" ca="1" si="91"/>
        <v>0</v>
      </c>
      <c r="AF77" s="23">
        <f t="shared" ca="1" si="46"/>
        <v>0</v>
      </c>
      <c r="AG77" s="23">
        <f t="shared" ca="1" si="47"/>
        <v>0</v>
      </c>
      <c r="AH77" s="23">
        <f t="shared" ca="1" si="43"/>
        <v>0</v>
      </c>
      <c r="AI77" s="23">
        <f t="shared" ca="1" si="72"/>
        <v>0</v>
      </c>
      <c r="AJ77" s="23">
        <f t="shared" ca="1" si="51"/>
        <v>0</v>
      </c>
      <c r="AK77" s="23">
        <f t="shared" ca="1" si="52"/>
        <v>0</v>
      </c>
      <c r="AL77" s="23">
        <f t="shared" ca="1" si="53"/>
        <v>0</v>
      </c>
      <c r="AM77" s="23">
        <f t="shared" ca="1" si="73"/>
        <v>0</v>
      </c>
      <c r="AN77" s="23">
        <f t="shared" ca="1" si="74"/>
        <v>0</v>
      </c>
      <c r="AO77" s="23">
        <f t="shared" ca="1" si="75"/>
        <v>0</v>
      </c>
      <c r="AP77" s="23">
        <f t="shared" ca="1" si="70"/>
        <v>0</v>
      </c>
      <c r="AQ77" s="23">
        <f t="shared" ca="1" si="71"/>
        <v>0</v>
      </c>
      <c r="AR77" s="236">
        <f t="shared" ca="1" si="92"/>
        <v>0</v>
      </c>
      <c r="AS77" s="23">
        <f t="shared" ca="1" si="24"/>
        <v>0</v>
      </c>
      <c r="AT77" s="23">
        <f t="shared" ca="1" si="25"/>
        <v>0</v>
      </c>
      <c r="AU77" s="23">
        <f t="shared" ca="1" si="28"/>
        <v>0</v>
      </c>
      <c r="AV77" s="23">
        <f t="shared" ca="1" si="29"/>
        <v>0</v>
      </c>
      <c r="AW77" s="23">
        <f t="shared" ca="1" si="36"/>
        <v>0</v>
      </c>
      <c r="AX77" s="23">
        <f t="shared" ca="1" si="37"/>
        <v>0</v>
      </c>
      <c r="AY77" s="23">
        <f t="shared" ca="1" si="40"/>
        <v>0</v>
      </c>
      <c r="AZ77" s="23">
        <f t="shared" ca="1" si="41"/>
        <v>0</v>
      </c>
      <c r="BA77" s="23">
        <f t="shared" ca="1" si="48"/>
        <v>0</v>
      </c>
      <c r="BB77" s="23">
        <f t="shared" ca="1" si="49"/>
        <v>0</v>
      </c>
      <c r="BC77" s="23">
        <f t="shared" ca="1" si="56"/>
        <v>0</v>
      </c>
      <c r="BD77" s="23">
        <f t="shared" ca="1" si="57"/>
        <v>0</v>
      </c>
      <c r="BE77" s="23">
        <f t="shared" ca="1" si="66"/>
        <v>0</v>
      </c>
      <c r="BF77" s="23">
        <f t="shared" ca="1" si="67"/>
        <v>0</v>
      </c>
      <c r="BG77" s="23"/>
      <c r="BH77" s="23"/>
      <c r="BI77" s="23"/>
      <c r="BJ77" s="23"/>
      <c r="BK77" s="23"/>
      <c r="BL77" s="23"/>
      <c r="BM77" s="23"/>
      <c r="BN77" s="23"/>
      <c r="BO77" s="236">
        <f t="shared" ca="1" si="93"/>
        <v>0</v>
      </c>
      <c r="BP77" s="23">
        <f t="shared" ca="1" si="20"/>
        <v>0</v>
      </c>
      <c r="BQ77" s="23">
        <f t="shared" ca="1" si="21"/>
        <v>0</v>
      </c>
      <c r="BR77" s="23">
        <f t="shared" ca="1" si="22"/>
        <v>0</v>
      </c>
      <c r="BS77" s="23">
        <f t="shared" ca="1" si="23"/>
        <v>0</v>
      </c>
      <c r="BT77" s="23">
        <f t="shared" ca="1" si="26"/>
        <v>0</v>
      </c>
      <c r="BU77" s="23">
        <f t="shared" ca="1" si="27"/>
        <v>0</v>
      </c>
      <c r="BV77" s="23">
        <f t="shared" ca="1" si="30"/>
        <v>0</v>
      </c>
      <c r="BW77" s="23">
        <f t="shared" ca="1" si="31"/>
        <v>0</v>
      </c>
      <c r="BX77" s="23">
        <f t="shared" ca="1" si="32"/>
        <v>0</v>
      </c>
      <c r="BY77" s="23">
        <f t="shared" ca="1" si="33"/>
        <v>0</v>
      </c>
      <c r="BZ77" s="23">
        <f t="shared" ca="1" si="38"/>
        <v>0</v>
      </c>
      <c r="CA77" s="23">
        <f t="shared" ca="1" si="39"/>
        <v>0</v>
      </c>
      <c r="CB77" s="23">
        <f t="shared" ca="1" si="44"/>
        <v>0</v>
      </c>
      <c r="CC77" s="23">
        <f t="shared" ca="1" si="45"/>
        <v>0</v>
      </c>
      <c r="CD77" s="23">
        <f t="shared" ca="1" si="58"/>
        <v>0</v>
      </c>
      <c r="CE77" s="23">
        <f t="shared" ca="1" si="59"/>
        <v>0</v>
      </c>
      <c r="CF77" s="23">
        <f t="shared" ca="1" si="60"/>
        <v>0</v>
      </c>
      <c r="CG77" s="23">
        <f t="shared" ca="1" si="61"/>
        <v>0</v>
      </c>
      <c r="CH77" s="23">
        <f t="shared" ca="1" si="68"/>
        <v>0</v>
      </c>
      <c r="CI77" s="23">
        <f t="shared" ca="1" si="69"/>
        <v>0</v>
      </c>
      <c r="CJ77" s="236">
        <f t="shared" ca="1" si="94"/>
        <v>0</v>
      </c>
      <c r="CQ77" s="23">
        <f t="shared" ca="1" si="34"/>
        <v>0</v>
      </c>
      <c r="CR77" s="23">
        <f t="shared" ca="1" si="35"/>
        <v>0</v>
      </c>
      <c r="CS77" s="23">
        <f t="shared" ca="1" si="62"/>
        <v>0</v>
      </c>
      <c r="CT77" s="23">
        <f t="shared" ca="1" si="63"/>
        <v>0</v>
      </c>
      <c r="CU77" s="23">
        <f t="shared" ca="1" si="64"/>
        <v>0</v>
      </c>
      <c r="CV77" s="23">
        <f t="shared" ca="1" si="65"/>
        <v>0</v>
      </c>
    </row>
    <row r="78" spans="1:100" x14ac:dyDescent="0.2">
      <c r="A78" s="180">
        <f ca="1">VLOOKUP($D78,Curves!$A$2:$I$1700,9)</f>
        <v>5.9535475572873003E-2</v>
      </c>
      <c r="B78" s="86">
        <f t="shared" ca="1" si="77"/>
        <v>0.71254742973372986</v>
      </c>
      <c r="C78" s="86">
        <f t="shared" ca="1" si="78"/>
        <v>31</v>
      </c>
      <c r="D78" s="143">
        <f t="shared" ca="1" si="95"/>
        <v>38991</v>
      </c>
      <c r="E78" s="181">
        <f ca="1">VLOOKUP($D78,Curves!$A$2:$H$1700,2)*$B78</f>
        <v>2.6164741619822562</v>
      </c>
      <c r="F78" s="180">
        <f ca="1">VLOOKUP($D78,Curves!$A$2:$H$1700,3)*$B78</f>
        <v>0.24226612610946818</v>
      </c>
      <c r="G78" s="180">
        <f ca="1">VLOOKUP($D78,Curves!$A$2:$H$1700,7)*$B78</f>
        <v>-0.13538401164940866</v>
      </c>
      <c r="H78" s="180">
        <f ca="1">VLOOKUP($D78,Curves!$A$2:$H$1700,5)*$B78</f>
        <v>7.1254742973372986E-3</v>
      </c>
      <c r="I78" s="180">
        <f ca="1">VLOOKUP($D78,Curves!$A$2:$H$1700,4)*$B78</f>
        <v>-0.25295433755547408</v>
      </c>
      <c r="J78" s="182">
        <f ca="1">VLOOKUP($D78,Curves!$A$2:$H$1700,8)*$B78</f>
        <v>0.17101138313609515</v>
      </c>
      <c r="K78" s="180">
        <f t="shared" ca="1" si="79"/>
        <v>19.726398683200866</v>
      </c>
      <c r="L78" s="144">
        <f ca="1">VLOOKUP($D78,Curves!$N$2:$T$2600,2)*$B78</f>
        <v>40.38269803997192</v>
      </c>
      <c r="M78" s="145">
        <f ca="1">VLOOKUP($D78,Curves!$N$2:$T$2600,3)*$B78</f>
        <v>10.616956703032574</v>
      </c>
      <c r="N78" s="189">
        <f t="shared" ca="1" si="80"/>
        <v>1</v>
      </c>
      <c r="O78" s="190">
        <f t="shared" ca="1" si="81"/>
        <v>0</v>
      </c>
      <c r="P78" s="181">
        <f t="shared" ca="1" si="76"/>
        <v>22.906141588387637</v>
      </c>
      <c r="Q78" s="144">
        <f ca="1">VLOOKUP($D78,Curves!$N$2:$T$2600,4)*$B78</f>
        <v>25.798562420158508</v>
      </c>
      <c r="R78" s="145">
        <f ca="1">VLOOKUP($D78,Curves!$N$2:$T$2600,5)*$B78</f>
        <v>12.134682728365421</v>
      </c>
      <c r="S78" s="189">
        <f t="shared" ca="1" si="82"/>
        <v>1</v>
      </c>
      <c r="T78" s="190">
        <f t="shared" ca="1" si="83"/>
        <v>0</v>
      </c>
      <c r="U78" s="157">
        <f t="shared" ca="1" si="84"/>
        <v>20.608176127496357</v>
      </c>
      <c r="V78" s="157">
        <f t="shared" ca="1" si="85"/>
        <v>21.676997272096951</v>
      </c>
      <c r="W78" s="157">
        <f t="shared" ca="1" si="86"/>
        <v>19.726398683200866</v>
      </c>
      <c r="X78" s="144">
        <f ca="1">VLOOKUP($D78,Curves!$N$2:$T$2600,6)*$B78</f>
        <v>42.036424738018702</v>
      </c>
      <c r="Y78" s="145">
        <f ca="1">VLOOKUP($D78,Curves!$N$2:$T$2600,7)*$B78</f>
        <v>7.4472294028865624</v>
      </c>
      <c r="Z78" s="208">
        <f t="shared" ca="1" si="87"/>
        <v>1</v>
      </c>
      <c r="AA78" s="189">
        <f t="shared" ca="1" si="88"/>
        <v>0</v>
      </c>
      <c r="AB78" s="189">
        <f t="shared" ca="1" si="89"/>
        <v>1</v>
      </c>
      <c r="AC78" s="189">
        <f t="shared" ca="1" si="89"/>
        <v>1</v>
      </c>
      <c r="AD78" s="189">
        <f t="shared" ca="1" si="90"/>
        <v>1</v>
      </c>
      <c r="AE78" s="190">
        <f t="shared" ca="1" si="91"/>
        <v>0</v>
      </c>
      <c r="AF78" s="23">
        <f t="shared" ca="1" si="46"/>
        <v>105600</v>
      </c>
      <c r="AG78" s="23">
        <f t="shared" ca="1" si="47"/>
        <v>0</v>
      </c>
      <c r="AH78" s="23">
        <f t="shared" ca="1" si="43"/>
        <v>61200</v>
      </c>
      <c r="AI78" s="23">
        <f t="shared" ca="1" si="72"/>
        <v>0</v>
      </c>
      <c r="AJ78" s="23">
        <f t="shared" ca="1" si="51"/>
        <v>50400</v>
      </c>
      <c r="AK78" s="23">
        <f t="shared" ca="1" si="52"/>
        <v>0</v>
      </c>
      <c r="AL78" s="23">
        <f t="shared" ca="1" si="53"/>
        <v>60000</v>
      </c>
      <c r="AM78" s="23">
        <f t="shared" ca="1" si="73"/>
        <v>0</v>
      </c>
      <c r="AN78" s="23">
        <f t="shared" ca="1" si="74"/>
        <v>126720</v>
      </c>
      <c r="AO78" s="23">
        <f t="shared" ca="1" si="75"/>
        <v>0</v>
      </c>
      <c r="AP78" s="23">
        <f t="shared" ca="1" si="70"/>
        <v>66000</v>
      </c>
      <c r="AQ78" s="23">
        <f t="shared" ca="1" si="71"/>
        <v>0</v>
      </c>
      <c r="AR78" s="236">
        <f t="shared" ca="1" si="92"/>
        <v>469920</v>
      </c>
      <c r="AS78" s="23">
        <f t="shared" ca="1" si="24"/>
        <v>60000</v>
      </c>
      <c r="AT78" s="23">
        <f t="shared" ca="1" si="25"/>
        <v>0</v>
      </c>
      <c r="AU78" s="23">
        <f t="shared" ca="1" si="28"/>
        <v>60000</v>
      </c>
      <c r="AV78" s="23">
        <f t="shared" ca="1" si="29"/>
        <v>0</v>
      </c>
      <c r="AW78" s="23">
        <f t="shared" ca="1" si="36"/>
        <v>105600</v>
      </c>
      <c r="AX78" s="23">
        <f t="shared" ca="1" si="37"/>
        <v>0</v>
      </c>
      <c r="AY78" s="23">
        <f t="shared" ca="1" si="40"/>
        <v>130800</v>
      </c>
      <c r="AZ78" s="23">
        <f t="shared" ca="1" si="41"/>
        <v>0</v>
      </c>
      <c r="BA78" s="23">
        <f t="shared" ca="1" si="48"/>
        <v>60000</v>
      </c>
      <c r="BB78" s="23">
        <f t="shared" ca="1" si="49"/>
        <v>0</v>
      </c>
      <c r="BC78" s="23">
        <f t="shared" ca="1" si="56"/>
        <v>63600</v>
      </c>
      <c r="BD78" s="23">
        <f t="shared" ca="1" si="57"/>
        <v>0</v>
      </c>
      <c r="BE78" s="23">
        <f t="shared" ca="1" si="66"/>
        <v>63600</v>
      </c>
      <c r="BF78" s="23">
        <f t="shared" ca="1" si="67"/>
        <v>0</v>
      </c>
      <c r="BG78" s="23"/>
      <c r="BH78" s="23"/>
      <c r="BI78" s="23"/>
      <c r="BJ78" s="23"/>
      <c r="BK78" s="23"/>
      <c r="BL78" s="23"/>
      <c r="BM78" s="23"/>
      <c r="BN78" s="23"/>
      <c r="BO78" s="236">
        <f t="shared" ca="1" si="93"/>
        <v>543600</v>
      </c>
      <c r="BP78" s="23">
        <f t="shared" ref="BP78:BP141" ca="1" si="96">$BP$7*$J$2*$J$5*$AB78</f>
        <v>65400</v>
      </c>
      <c r="BQ78" s="23">
        <f t="shared" ref="BQ78:BQ141" ca="1" si="97">$BP$7*$J$3*$J$5*$AC78</f>
        <v>32700</v>
      </c>
      <c r="BR78" s="23">
        <f t="shared" ref="BR78:BR141" ca="1" si="98">$BR$7*$J$2*$J$5*$AB78</f>
        <v>62400</v>
      </c>
      <c r="BS78" s="23">
        <f t="shared" ref="BS78:BS141" ca="1" si="99">$BR$7*$J$3*$J$5*$AC78</f>
        <v>31200</v>
      </c>
      <c r="BT78" s="23">
        <f t="shared" ca="1" si="26"/>
        <v>67200</v>
      </c>
      <c r="BU78" s="23">
        <f t="shared" ca="1" si="27"/>
        <v>33600</v>
      </c>
      <c r="BV78" s="23">
        <f t="shared" ca="1" si="30"/>
        <v>8400</v>
      </c>
      <c r="BW78" s="23">
        <f t="shared" ca="1" si="31"/>
        <v>4200</v>
      </c>
      <c r="BX78" s="23">
        <f t="shared" ca="1" si="32"/>
        <v>66000</v>
      </c>
      <c r="BY78" s="23">
        <f t="shared" ca="1" si="33"/>
        <v>33000</v>
      </c>
      <c r="BZ78" s="23">
        <f t="shared" ca="1" si="38"/>
        <v>66000</v>
      </c>
      <c r="CA78" s="23">
        <f t="shared" ca="1" si="39"/>
        <v>33000</v>
      </c>
      <c r="CB78" s="23">
        <f t="shared" ca="1" si="44"/>
        <v>240000</v>
      </c>
      <c r="CC78" s="23">
        <f t="shared" ca="1" si="45"/>
        <v>120000</v>
      </c>
      <c r="CD78" s="23">
        <f t="shared" ca="1" si="58"/>
        <v>120000</v>
      </c>
      <c r="CE78" s="23">
        <f t="shared" ca="1" si="59"/>
        <v>60000</v>
      </c>
      <c r="CF78" s="23">
        <f t="shared" ca="1" si="60"/>
        <v>63600</v>
      </c>
      <c r="CG78" s="23">
        <f t="shared" ca="1" si="61"/>
        <v>31800</v>
      </c>
      <c r="CH78" s="23">
        <f t="shared" ca="1" si="68"/>
        <v>90000</v>
      </c>
      <c r="CI78" s="23">
        <f t="shared" ca="1" si="69"/>
        <v>45000</v>
      </c>
      <c r="CJ78" s="236">
        <f t="shared" ca="1" si="94"/>
        <v>1273500</v>
      </c>
      <c r="CQ78" s="23">
        <f t="shared" ca="1" si="34"/>
        <v>30000</v>
      </c>
      <c r="CR78" s="23">
        <f t="shared" ca="1" si="35"/>
        <v>15000</v>
      </c>
      <c r="CS78" s="23">
        <f t="shared" ca="1" si="62"/>
        <v>60000</v>
      </c>
      <c r="CT78" s="23">
        <f t="shared" ca="1" si="63"/>
        <v>30000</v>
      </c>
      <c r="CU78" s="23">
        <f t="shared" ca="1" si="64"/>
        <v>120000</v>
      </c>
      <c r="CV78" s="23">
        <f t="shared" ca="1" si="65"/>
        <v>60000</v>
      </c>
    </row>
    <row r="79" spans="1:100" x14ac:dyDescent="0.2">
      <c r="A79" s="180">
        <f ca="1">VLOOKUP($D79,Curves!$A$2:$I$1700,9)</f>
        <v>5.9559639433580003E-2</v>
      </c>
      <c r="B79" s="86">
        <f t="shared" ca="1" si="77"/>
        <v>0.70891079616302222</v>
      </c>
      <c r="C79" s="86">
        <f t="shared" ca="1" si="78"/>
        <v>30</v>
      </c>
      <c r="D79" s="143">
        <f t="shared" ca="1" si="95"/>
        <v>39022</v>
      </c>
      <c r="E79" s="181">
        <f ca="1">VLOOKUP($D79,Curves!$A$2:$H$1700,2)*$B79</f>
        <v>2.7059125089542557</v>
      </c>
      <c r="F79" s="180">
        <f ca="1">VLOOKUP($D79,Curves!$A$2:$H$1700,3)*$B79</f>
        <v>0.21267323884890665</v>
      </c>
      <c r="G79" s="180">
        <f ca="1">VLOOKUP($D79,Curves!$A$2:$H$1700,7)*$B79</f>
        <v>-0.13469305127097422</v>
      </c>
      <c r="H79" s="180">
        <f ca="1">VLOOKUP($D79,Curves!$A$2:$H$1700,5)*$B79</f>
        <v>7.0891079616302224E-3</v>
      </c>
      <c r="I79" s="180">
        <f ca="1">VLOOKUP($D79,Curves!$A$2:$H$1700,4)*$B79</f>
        <v>-0.20558413088727642</v>
      </c>
      <c r="J79" s="182">
        <f ca="1">VLOOKUP($D79,Curves!$A$2:$H$1700,8)*$B79</f>
        <v>0.14178215923260445</v>
      </c>
      <c r="K79" s="180">
        <f t="shared" ca="1" si="79"/>
        <v>20.752462835502342</v>
      </c>
      <c r="L79" s="144">
        <f ca="1">VLOOKUP($D79,Curves!$N$2:$T$2600,2)*$B79</f>
        <v>37.582503543850372</v>
      </c>
      <c r="M79" s="145">
        <f ca="1">VLOOKUP($D79,Curves!$N$2:$T$2600,3)*$B79</f>
        <v>10.945582692757062</v>
      </c>
      <c r="N79" s="189">
        <f t="shared" ca="1" si="80"/>
        <v>1</v>
      </c>
      <c r="O79" s="190">
        <f t="shared" ca="1" si="81"/>
        <v>0</v>
      </c>
      <c r="P79" s="181">
        <f t="shared" ca="1" si="76"/>
        <v>23.357710011401451</v>
      </c>
      <c r="Q79" s="144">
        <f ca="1">VLOOKUP($D79,Curves!$N$2:$T$2600,4)*$B79</f>
        <v>41.175900019481439</v>
      </c>
      <c r="R79" s="145">
        <f ca="1">VLOOKUP($D79,Curves!$N$2:$T$2600,5)*$B79</f>
        <v>12.944711137936787</v>
      </c>
      <c r="S79" s="189">
        <f t="shared" ca="1" si="82"/>
        <v>1</v>
      </c>
      <c r="T79" s="190">
        <f t="shared" ca="1" si="83"/>
        <v>0</v>
      </c>
      <c r="U79" s="157">
        <f t="shared" ca="1" si="84"/>
        <v>21.284145932624611</v>
      </c>
      <c r="V79" s="157">
        <f t="shared" ca="1" si="85"/>
        <v>22.347512126869145</v>
      </c>
      <c r="W79" s="157">
        <f t="shared" ca="1" si="86"/>
        <v>20.752462835502342</v>
      </c>
      <c r="X79" s="144">
        <f ca="1">VLOOKUP($D79,Curves!$N$2:$T$2600,6)*$B79</f>
        <v>38.455793110755096</v>
      </c>
      <c r="Y79" s="145">
        <f ca="1">VLOOKUP($D79,Curves!$N$2:$T$2600,7)*$B79</f>
        <v>7.4263273531640044</v>
      </c>
      <c r="Z79" s="208">
        <f t="shared" ca="1" si="87"/>
        <v>1</v>
      </c>
      <c r="AA79" s="189">
        <f t="shared" ca="1" si="88"/>
        <v>0</v>
      </c>
      <c r="AB79" s="189">
        <f t="shared" ca="1" si="89"/>
        <v>1</v>
      </c>
      <c r="AC79" s="189">
        <f t="shared" ca="1" si="89"/>
        <v>1</v>
      </c>
      <c r="AD79" s="189">
        <f t="shared" ca="1" si="90"/>
        <v>1</v>
      </c>
      <c r="AE79" s="190">
        <f t="shared" ca="1" si="91"/>
        <v>0</v>
      </c>
      <c r="AF79" s="23">
        <f t="shared" ca="1" si="46"/>
        <v>105600</v>
      </c>
      <c r="AG79" s="23">
        <f t="shared" ca="1" si="47"/>
        <v>0</v>
      </c>
      <c r="AH79" s="23">
        <f t="shared" ca="1" si="43"/>
        <v>61200</v>
      </c>
      <c r="AI79" s="23">
        <f t="shared" ca="1" si="72"/>
        <v>0</v>
      </c>
      <c r="AJ79" s="23">
        <f t="shared" ca="1" si="51"/>
        <v>50400</v>
      </c>
      <c r="AK79" s="23">
        <f t="shared" ca="1" si="52"/>
        <v>0</v>
      </c>
      <c r="AL79" s="23">
        <f t="shared" ca="1" si="53"/>
        <v>60000</v>
      </c>
      <c r="AM79" s="23">
        <f t="shared" ca="1" si="73"/>
        <v>0</v>
      </c>
      <c r="AN79" s="23">
        <f t="shared" ca="1" si="74"/>
        <v>126720</v>
      </c>
      <c r="AO79" s="23">
        <f t="shared" ca="1" si="75"/>
        <v>0</v>
      </c>
      <c r="AP79" s="23">
        <f t="shared" ca="1" si="70"/>
        <v>66000</v>
      </c>
      <c r="AQ79" s="23">
        <f t="shared" ca="1" si="71"/>
        <v>0</v>
      </c>
      <c r="AR79" s="236">
        <f t="shared" ca="1" si="92"/>
        <v>469920</v>
      </c>
      <c r="AS79" s="23">
        <f t="shared" ref="AS79:AS142" ca="1" si="100">$AS$7*$J$2*$J$5*$S79</f>
        <v>60000</v>
      </c>
      <c r="AT79" s="23">
        <f t="shared" ref="AT79:AT142" ca="1" si="101">$AS$7*$J$3*$J$5*$T79</f>
        <v>0</v>
      </c>
      <c r="AU79" s="23">
        <f t="shared" ca="1" si="28"/>
        <v>60000</v>
      </c>
      <c r="AV79" s="23">
        <f t="shared" ca="1" si="29"/>
        <v>0</v>
      </c>
      <c r="AW79" s="23">
        <f t="shared" ca="1" si="36"/>
        <v>105600</v>
      </c>
      <c r="AX79" s="23">
        <f t="shared" ca="1" si="37"/>
        <v>0</v>
      </c>
      <c r="AY79" s="23">
        <f t="shared" ca="1" si="40"/>
        <v>130800</v>
      </c>
      <c r="AZ79" s="23">
        <f t="shared" ca="1" si="41"/>
        <v>0</v>
      </c>
      <c r="BA79" s="23">
        <f t="shared" ca="1" si="48"/>
        <v>60000</v>
      </c>
      <c r="BB79" s="23">
        <f t="shared" ca="1" si="49"/>
        <v>0</v>
      </c>
      <c r="BC79" s="23">
        <f t="shared" ca="1" si="56"/>
        <v>63600</v>
      </c>
      <c r="BD79" s="23">
        <f t="shared" ca="1" si="57"/>
        <v>0</v>
      </c>
      <c r="BE79" s="23">
        <f t="shared" ca="1" si="66"/>
        <v>63600</v>
      </c>
      <c r="BF79" s="23">
        <f t="shared" ca="1" si="67"/>
        <v>0</v>
      </c>
      <c r="BG79" s="23"/>
      <c r="BH79" s="23"/>
      <c r="BI79" s="23"/>
      <c r="BJ79" s="23"/>
      <c r="BK79" s="23"/>
      <c r="BL79" s="23"/>
      <c r="BM79" s="23"/>
      <c r="BN79" s="23"/>
      <c r="BO79" s="236">
        <f t="shared" ca="1" si="93"/>
        <v>543600</v>
      </c>
      <c r="BP79" s="23">
        <f t="shared" ca="1" si="96"/>
        <v>65400</v>
      </c>
      <c r="BQ79" s="23">
        <f t="shared" ca="1" si="97"/>
        <v>32700</v>
      </c>
      <c r="BR79" s="23">
        <f t="shared" ca="1" si="98"/>
        <v>62400</v>
      </c>
      <c r="BS79" s="23">
        <f t="shared" ca="1" si="99"/>
        <v>31200</v>
      </c>
      <c r="BT79" s="23">
        <f t="shared" ref="BT79:BT142" ca="1" si="102">$BT$7*$J$2*$J$5*$AB79</f>
        <v>67200</v>
      </c>
      <c r="BU79" s="23">
        <f t="shared" ref="BU79:BU142" ca="1" si="103">$BT$7*$J$3*$J$5*$AC79</f>
        <v>33600</v>
      </c>
      <c r="BV79" s="23">
        <f t="shared" ca="1" si="30"/>
        <v>8400</v>
      </c>
      <c r="BW79" s="23">
        <f t="shared" ca="1" si="31"/>
        <v>4200</v>
      </c>
      <c r="BX79" s="23">
        <f t="shared" ca="1" si="32"/>
        <v>66000</v>
      </c>
      <c r="BY79" s="23">
        <f t="shared" ca="1" si="33"/>
        <v>33000</v>
      </c>
      <c r="BZ79" s="23">
        <f t="shared" ca="1" si="38"/>
        <v>66000</v>
      </c>
      <c r="CA79" s="23">
        <f t="shared" ca="1" si="39"/>
        <v>33000</v>
      </c>
      <c r="CB79" s="23">
        <f t="shared" ca="1" si="44"/>
        <v>240000</v>
      </c>
      <c r="CC79" s="23">
        <f t="shared" ca="1" si="45"/>
        <v>120000</v>
      </c>
      <c r="CD79" s="23">
        <f t="shared" ca="1" si="58"/>
        <v>120000</v>
      </c>
      <c r="CE79" s="23">
        <f t="shared" ca="1" si="59"/>
        <v>60000</v>
      </c>
      <c r="CF79" s="23">
        <f t="shared" ca="1" si="60"/>
        <v>63600</v>
      </c>
      <c r="CG79" s="23">
        <f t="shared" ca="1" si="61"/>
        <v>31800</v>
      </c>
      <c r="CH79" s="23">
        <f t="shared" ca="1" si="68"/>
        <v>90000</v>
      </c>
      <c r="CI79" s="23">
        <f t="shared" ca="1" si="69"/>
        <v>45000</v>
      </c>
      <c r="CJ79" s="236">
        <f t="shared" ca="1" si="94"/>
        <v>1273500</v>
      </c>
      <c r="CQ79" s="23">
        <f t="shared" ca="1" si="34"/>
        <v>30000</v>
      </c>
      <c r="CR79" s="23">
        <f t="shared" ca="1" si="35"/>
        <v>15000</v>
      </c>
      <c r="CS79" s="23">
        <f t="shared" ca="1" si="62"/>
        <v>60000</v>
      </c>
      <c r="CT79" s="23">
        <f t="shared" ca="1" si="63"/>
        <v>30000</v>
      </c>
      <c r="CU79" s="23">
        <f t="shared" ca="1" si="64"/>
        <v>120000</v>
      </c>
      <c r="CV79" s="23">
        <f t="shared" ca="1" si="65"/>
        <v>60000</v>
      </c>
    </row>
    <row r="80" spans="1:100" x14ac:dyDescent="0.2">
      <c r="A80" s="180">
        <f ca="1">VLOOKUP($D80,Curves!$A$2:$I$1700,9)</f>
        <v>5.9583023815093998E-2</v>
      </c>
      <c r="B80" s="86">
        <f t="shared" ca="1" si="77"/>
        <v>0.70540647206544127</v>
      </c>
      <c r="C80" s="86">
        <f t="shared" ca="1" si="78"/>
        <v>31</v>
      </c>
      <c r="D80" s="143">
        <f t="shared" ca="1" si="95"/>
        <v>39052</v>
      </c>
      <c r="E80" s="181">
        <f ca="1">VLOOKUP($D80,Curves!$A$2:$H$1700,2)*$B80</f>
        <v>2.7877663776026238</v>
      </c>
      <c r="F80" s="180">
        <f ca="1">VLOOKUP($D80,Curves!$A$2:$H$1700,3)*$B80</f>
        <v>0.21162194161963238</v>
      </c>
      <c r="G80" s="180">
        <f ca="1">VLOOKUP($D80,Curves!$A$2:$H$1700,7)*$B80</f>
        <v>-0.13402722969243383</v>
      </c>
      <c r="H80" s="180">
        <f ca="1">VLOOKUP($D80,Curves!$A$2:$H$1700,5)*$B80</f>
        <v>7.0540647206544125E-3</v>
      </c>
      <c r="I80" s="180">
        <f ca="1">VLOOKUP($D80,Curves!$A$2:$H$1700,4)*$B80</f>
        <v>-0.20456787689897796</v>
      </c>
      <c r="J80" s="182">
        <f ca="1">VLOOKUP($D80,Curves!$A$2:$H$1700,8)*$B80</f>
        <v>0.14108129441308825</v>
      </c>
      <c r="K80" s="180">
        <f t="shared" ca="1" si="79"/>
        <v>21.373988755277345</v>
      </c>
      <c r="L80" s="144">
        <f ca="1">VLOOKUP($D80,Curves!$N$2:$T$2600,2)*$B80</f>
        <v>45.861601455345181</v>
      </c>
      <c r="M80" s="145">
        <f ca="1">VLOOKUP($D80,Curves!$N$2:$T$2600,3)*$B80</f>
        <v>13.275749804271605</v>
      </c>
      <c r="N80" s="189">
        <f t="shared" ca="1" si="80"/>
        <v>1</v>
      </c>
      <c r="O80" s="190">
        <f t="shared" ca="1" si="81"/>
        <v>0</v>
      </c>
      <c r="P80" s="181">
        <f t="shared" ca="1" si="76"/>
        <v>23.966357540117841</v>
      </c>
      <c r="Q80" s="144">
        <f ca="1">VLOOKUP($D80,Curves!$N$2:$T$2600,4)*$B80</f>
        <v>50.142641341835855</v>
      </c>
      <c r="R80" s="145">
        <f ca="1">VLOOKUP($D80,Curves!$N$2:$T$2600,5)*$B80</f>
        <v>17.077890688704333</v>
      </c>
      <c r="S80" s="189">
        <f t="shared" ca="1" si="82"/>
        <v>1</v>
      </c>
      <c r="T80" s="190">
        <f t="shared" ca="1" si="83"/>
        <v>0</v>
      </c>
      <c r="U80" s="157">
        <f t="shared" ca="1" si="84"/>
        <v>21.903043609326428</v>
      </c>
      <c r="V80" s="157">
        <f t="shared" ca="1" si="85"/>
        <v>22.961153317424586</v>
      </c>
      <c r="W80" s="157">
        <f t="shared" ca="1" si="86"/>
        <v>21.373988755277345</v>
      </c>
      <c r="X80" s="144">
        <f ca="1">VLOOKUP($D80,Curves!$N$2:$T$2600,6)*$B80</f>
        <v>48.846793548803639</v>
      </c>
      <c r="Y80" s="145">
        <f ca="1">VLOOKUP($D80,Curves!$N$2:$T$2600,7)*$B80</f>
        <v>10.643588942543751</v>
      </c>
      <c r="Z80" s="208">
        <f t="shared" ca="1" si="87"/>
        <v>1</v>
      </c>
      <c r="AA80" s="189">
        <f t="shared" ca="1" si="88"/>
        <v>0</v>
      </c>
      <c r="AB80" s="189">
        <f t="shared" ca="1" si="89"/>
        <v>1</v>
      </c>
      <c r="AC80" s="189">
        <f t="shared" ca="1" si="89"/>
        <v>1</v>
      </c>
      <c r="AD80" s="189">
        <f t="shared" ca="1" si="90"/>
        <v>1</v>
      </c>
      <c r="AE80" s="190">
        <f t="shared" ca="1" si="91"/>
        <v>0</v>
      </c>
      <c r="AF80" s="23">
        <f t="shared" ca="1" si="46"/>
        <v>105600</v>
      </c>
      <c r="AG80" s="23">
        <f t="shared" ca="1" si="47"/>
        <v>0</v>
      </c>
      <c r="AH80" s="23">
        <f t="shared" ca="1" si="43"/>
        <v>61200</v>
      </c>
      <c r="AI80" s="23">
        <f t="shared" ca="1" si="72"/>
        <v>0</v>
      </c>
      <c r="AJ80" s="23">
        <f t="shared" ca="1" si="51"/>
        <v>50400</v>
      </c>
      <c r="AK80" s="23">
        <f t="shared" ca="1" si="52"/>
        <v>0</v>
      </c>
      <c r="AL80" s="23">
        <f t="shared" ca="1" si="53"/>
        <v>60000</v>
      </c>
      <c r="AM80" s="23">
        <f t="shared" ca="1" si="73"/>
        <v>0</v>
      </c>
      <c r="AN80" s="23">
        <f t="shared" ca="1" si="74"/>
        <v>126720</v>
      </c>
      <c r="AO80" s="23">
        <f t="shared" ca="1" si="75"/>
        <v>0</v>
      </c>
      <c r="AP80" s="23">
        <f t="shared" ca="1" si="70"/>
        <v>66000</v>
      </c>
      <c r="AQ80" s="23">
        <f t="shared" ca="1" si="71"/>
        <v>0</v>
      </c>
      <c r="AR80" s="236">
        <f t="shared" ca="1" si="92"/>
        <v>469920</v>
      </c>
      <c r="AS80" s="23">
        <f t="shared" ca="1" si="100"/>
        <v>60000</v>
      </c>
      <c r="AT80" s="23">
        <f t="shared" ca="1" si="101"/>
        <v>0</v>
      </c>
      <c r="AU80" s="23">
        <f t="shared" ref="AU80:AU143" ca="1" si="104">$AU$7*$J$2*$J$5*$S80</f>
        <v>60000</v>
      </c>
      <c r="AV80" s="23">
        <f t="shared" ref="AV80:AV143" ca="1" si="105">$AU$7*$J$3*$J$5*$T80</f>
        <v>0</v>
      </c>
      <c r="AW80" s="23">
        <f t="shared" ca="1" si="36"/>
        <v>105600</v>
      </c>
      <c r="AX80" s="23">
        <f t="shared" ca="1" si="37"/>
        <v>0</v>
      </c>
      <c r="AY80" s="23">
        <f t="shared" ca="1" si="40"/>
        <v>130800</v>
      </c>
      <c r="AZ80" s="23">
        <f t="shared" ca="1" si="41"/>
        <v>0</v>
      </c>
      <c r="BA80" s="23">
        <f t="shared" ca="1" si="48"/>
        <v>60000</v>
      </c>
      <c r="BB80" s="23">
        <f t="shared" ca="1" si="49"/>
        <v>0</v>
      </c>
      <c r="BC80" s="23">
        <f t="shared" ca="1" si="56"/>
        <v>63600</v>
      </c>
      <c r="BD80" s="23">
        <f t="shared" ca="1" si="57"/>
        <v>0</v>
      </c>
      <c r="BE80" s="23">
        <f t="shared" ca="1" si="66"/>
        <v>63600</v>
      </c>
      <c r="BF80" s="23">
        <f t="shared" ca="1" si="67"/>
        <v>0</v>
      </c>
      <c r="BG80" s="23"/>
      <c r="BH80" s="23"/>
      <c r="BI80" s="23"/>
      <c r="BJ80" s="23"/>
      <c r="BK80" s="23"/>
      <c r="BL80" s="23"/>
      <c r="BM80" s="23"/>
      <c r="BN80" s="23"/>
      <c r="BO80" s="236">
        <f t="shared" ca="1" si="93"/>
        <v>543600</v>
      </c>
      <c r="BP80" s="23">
        <f t="shared" ca="1" si="96"/>
        <v>65400</v>
      </c>
      <c r="BQ80" s="23">
        <f t="shared" ca="1" si="97"/>
        <v>32700</v>
      </c>
      <c r="BR80" s="23">
        <f t="shared" ca="1" si="98"/>
        <v>62400</v>
      </c>
      <c r="BS80" s="23">
        <f t="shared" ca="1" si="99"/>
        <v>31200</v>
      </c>
      <c r="BT80" s="23">
        <f t="shared" ca="1" si="102"/>
        <v>67200</v>
      </c>
      <c r="BU80" s="23">
        <f t="shared" ca="1" si="103"/>
        <v>33600</v>
      </c>
      <c r="BV80" s="23">
        <f t="shared" ca="1" si="30"/>
        <v>8400</v>
      </c>
      <c r="BW80" s="23">
        <f t="shared" ca="1" si="31"/>
        <v>4200</v>
      </c>
      <c r="BX80" s="23">
        <f t="shared" ca="1" si="32"/>
        <v>66000</v>
      </c>
      <c r="BY80" s="23">
        <f t="shared" ca="1" si="33"/>
        <v>33000</v>
      </c>
      <c r="BZ80" s="23">
        <f t="shared" ca="1" si="38"/>
        <v>66000</v>
      </c>
      <c r="CA80" s="23">
        <f t="shared" ca="1" si="39"/>
        <v>33000</v>
      </c>
      <c r="CB80" s="23">
        <f t="shared" ca="1" si="44"/>
        <v>240000</v>
      </c>
      <c r="CC80" s="23">
        <f t="shared" ca="1" si="45"/>
        <v>120000</v>
      </c>
      <c r="CD80" s="23">
        <f t="shared" ca="1" si="58"/>
        <v>120000</v>
      </c>
      <c r="CE80" s="23">
        <f t="shared" ca="1" si="59"/>
        <v>60000</v>
      </c>
      <c r="CF80" s="23">
        <f t="shared" ca="1" si="60"/>
        <v>63600</v>
      </c>
      <c r="CG80" s="23">
        <f t="shared" ca="1" si="61"/>
        <v>31800</v>
      </c>
      <c r="CH80" s="23">
        <f t="shared" ca="1" si="68"/>
        <v>90000</v>
      </c>
      <c r="CI80" s="23">
        <f t="shared" ca="1" si="69"/>
        <v>45000</v>
      </c>
      <c r="CJ80" s="236">
        <f t="shared" ca="1" si="94"/>
        <v>1273500</v>
      </c>
      <c r="CQ80" s="23">
        <f t="shared" ca="1" si="34"/>
        <v>30000</v>
      </c>
      <c r="CR80" s="23">
        <f t="shared" ca="1" si="35"/>
        <v>15000</v>
      </c>
      <c r="CS80" s="23">
        <f t="shared" ca="1" si="62"/>
        <v>60000</v>
      </c>
      <c r="CT80" s="23">
        <f t="shared" ca="1" si="63"/>
        <v>30000</v>
      </c>
      <c r="CU80" s="23">
        <f t="shared" ca="1" si="64"/>
        <v>120000</v>
      </c>
      <c r="CV80" s="23">
        <f t="shared" ca="1" si="65"/>
        <v>60000</v>
      </c>
    </row>
    <row r="81" spans="1:100" x14ac:dyDescent="0.2">
      <c r="A81" s="180">
        <f ca="1">VLOOKUP($D81,Curves!$A$2:$I$1700,9)</f>
        <v>5.9607187676181998E-2</v>
      </c>
      <c r="B81" s="86">
        <f t="shared" ca="1" si="77"/>
        <v>0.70180078556432723</v>
      </c>
      <c r="C81" s="86">
        <f t="shared" ca="1" si="78"/>
        <v>31</v>
      </c>
      <c r="D81" s="143">
        <f t="shared" ca="1" si="95"/>
        <v>39083</v>
      </c>
      <c r="E81" s="181">
        <f ca="1">VLOOKUP($D81,Curves!$A$2:$H$1700,2)*$B81</f>
        <v>2.8844012286693852</v>
      </c>
      <c r="F81" s="180">
        <f ca="1">VLOOKUP($D81,Curves!$A$2:$H$1700,3)*$B81</f>
        <v>0.21054023566929816</v>
      </c>
      <c r="G81" s="180">
        <f ca="1">VLOOKUP($D81,Curves!$A$2:$H$1700,7)*$B81</f>
        <v>-0.13334214925722218</v>
      </c>
      <c r="H81" s="180">
        <f ca="1">VLOOKUP($D81,Curves!$A$2:$H$1700,5)*$B81</f>
        <v>7.0180078556432721E-3</v>
      </c>
      <c r="I81" s="180">
        <f ca="1">VLOOKUP($D81,Curves!$A$2:$H$1700,4)*$B81</f>
        <v>-0.20352222781365489</v>
      </c>
      <c r="J81" s="182">
        <f ca="1">VLOOKUP($D81,Curves!$A$2:$H$1700,8)*$B81</f>
        <v>0.14036015711286545</v>
      </c>
      <c r="K81" s="180">
        <f t="shared" ca="1" si="79"/>
        <v>22.106592506417975</v>
      </c>
      <c r="L81" s="144">
        <f ca="1">VLOOKUP($D81,Curves!$N$2:$T$2600,2)*$B81</f>
        <v>32.994765653584395</v>
      </c>
      <c r="M81" s="145">
        <f ca="1">VLOOKUP($D81,Curves!$N$2:$T$2600,3)*$B81</f>
        <v>11.699019095357336</v>
      </c>
      <c r="N81" s="189">
        <f t="shared" ca="1" si="80"/>
        <v>1</v>
      </c>
      <c r="O81" s="190">
        <f t="shared" ca="1" si="81"/>
        <v>0</v>
      </c>
      <c r="P81" s="181">
        <f t="shared" ca="1" si="76"/>
        <v>24.685710393366882</v>
      </c>
      <c r="Q81" s="144">
        <f ca="1">VLOOKUP($D81,Curves!$N$2:$T$2600,4)*$B81</f>
        <v>41.464727710075451</v>
      </c>
      <c r="R81" s="145">
        <f ca="1">VLOOKUP($D81,Curves!$N$2:$T$2600,5)*$B81</f>
        <v>14.64658239472751</v>
      </c>
      <c r="S81" s="189">
        <f t="shared" ca="1" si="82"/>
        <v>1</v>
      </c>
      <c r="T81" s="190">
        <f t="shared" ca="1" si="83"/>
        <v>0</v>
      </c>
      <c r="U81" s="157">
        <f t="shared" ca="1" si="84"/>
        <v>22.632943095591223</v>
      </c>
      <c r="V81" s="157">
        <f t="shared" ca="1" si="85"/>
        <v>23.685644273937712</v>
      </c>
      <c r="W81" s="157">
        <f t="shared" ca="1" si="86"/>
        <v>22.106592506417975</v>
      </c>
      <c r="X81" s="144">
        <f ca="1">VLOOKUP($D81,Curves!$N$2:$T$2600,6)*$B81</f>
        <v>34.561097360946007</v>
      </c>
      <c r="Y81" s="145">
        <f ca="1">VLOOKUP($D81,Curves!$N$2:$T$2600,7)*$B81</f>
        <v>7.8770637625789535</v>
      </c>
      <c r="Z81" s="208">
        <f t="shared" ca="1" si="87"/>
        <v>1</v>
      </c>
      <c r="AA81" s="189">
        <f t="shared" ca="1" si="88"/>
        <v>0</v>
      </c>
      <c r="AB81" s="189">
        <f t="shared" ca="1" si="89"/>
        <v>1</v>
      </c>
      <c r="AC81" s="189">
        <f t="shared" ca="1" si="89"/>
        <v>1</v>
      </c>
      <c r="AD81" s="189">
        <f t="shared" ca="1" si="90"/>
        <v>1</v>
      </c>
      <c r="AE81" s="190">
        <f t="shared" ca="1" si="91"/>
        <v>0</v>
      </c>
      <c r="AF81" s="23">
        <f t="shared" ca="1" si="46"/>
        <v>105600</v>
      </c>
      <c r="AG81" s="23">
        <f t="shared" ca="1" si="47"/>
        <v>0</v>
      </c>
      <c r="AH81" s="23">
        <f t="shared" ca="1" si="43"/>
        <v>61200</v>
      </c>
      <c r="AI81" s="23">
        <f t="shared" ca="1" si="72"/>
        <v>0</v>
      </c>
      <c r="AJ81" s="23">
        <f t="shared" ca="1" si="51"/>
        <v>50400</v>
      </c>
      <c r="AK81" s="23">
        <f t="shared" ca="1" si="52"/>
        <v>0</v>
      </c>
      <c r="AL81" s="23">
        <f t="shared" ca="1" si="53"/>
        <v>60000</v>
      </c>
      <c r="AM81" s="23">
        <f t="shared" ca="1" si="73"/>
        <v>0</v>
      </c>
      <c r="AN81" s="23">
        <f t="shared" ca="1" si="74"/>
        <v>126720</v>
      </c>
      <c r="AO81" s="23">
        <f t="shared" ca="1" si="75"/>
        <v>0</v>
      </c>
      <c r="AP81" s="23">
        <f t="shared" ca="1" si="70"/>
        <v>66000</v>
      </c>
      <c r="AQ81" s="23">
        <f t="shared" ca="1" si="71"/>
        <v>0</v>
      </c>
      <c r="AR81" s="236">
        <f t="shared" ca="1" si="92"/>
        <v>469920</v>
      </c>
      <c r="AS81" s="23">
        <f t="shared" ca="1" si="100"/>
        <v>60000</v>
      </c>
      <c r="AT81" s="23">
        <f t="shared" ca="1" si="101"/>
        <v>0</v>
      </c>
      <c r="AU81" s="23">
        <f t="shared" ca="1" si="104"/>
        <v>60000</v>
      </c>
      <c r="AV81" s="23">
        <f t="shared" ca="1" si="105"/>
        <v>0</v>
      </c>
      <c r="AW81" s="23">
        <f t="shared" ca="1" si="36"/>
        <v>105600</v>
      </c>
      <c r="AX81" s="23">
        <f t="shared" ca="1" si="37"/>
        <v>0</v>
      </c>
      <c r="AY81" s="23">
        <f t="shared" ca="1" si="40"/>
        <v>130800</v>
      </c>
      <c r="AZ81" s="23">
        <f t="shared" ca="1" si="41"/>
        <v>0</v>
      </c>
      <c r="BA81" s="23">
        <f t="shared" ca="1" si="48"/>
        <v>60000</v>
      </c>
      <c r="BB81" s="23">
        <f t="shared" ca="1" si="49"/>
        <v>0</v>
      </c>
      <c r="BC81" s="23">
        <f t="shared" ca="1" si="56"/>
        <v>63600</v>
      </c>
      <c r="BD81" s="23">
        <f t="shared" ca="1" si="57"/>
        <v>0</v>
      </c>
      <c r="BE81" s="23">
        <f t="shared" ca="1" si="66"/>
        <v>63600</v>
      </c>
      <c r="BF81" s="23">
        <f t="shared" ca="1" si="67"/>
        <v>0</v>
      </c>
      <c r="BG81" s="23"/>
      <c r="BH81" s="23"/>
      <c r="BI81" s="23"/>
      <c r="BJ81" s="23"/>
      <c r="BK81" s="23"/>
      <c r="BL81" s="23"/>
      <c r="BM81" s="23"/>
      <c r="BN81" s="23"/>
      <c r="BO81" s="236">
        <f t="shared" ca="1" si="93"/>
        <v>543600</v>
      </c>
      <c r="BP81" s="23">
        <f t="shared" ca="1" si="96"/>
        <v>65400</v>
      </c>
      <c r="BQ81" s="23">
        <f t="shared" ca="1" si="97"/>
        <v>32700</v>
      </c>
      <c r="BR81" s="23">
        <f t="shared" ca="1" si="98"/>
        <v>62400</v>
      </c>
      <c r="BS81" s="23">
        <f t="shared" ca="1" si="99"/>
        <v>31200</v>
      </c>
      <c r="BT81" s="23">
        <f t="shared" ca="1" si="102"/>
        <v>67200</v>
      </c>
      <c r="BU81" s="23">
        <f t="shared" ca="1" si="103"/>
        <v>33600</v>
      </c>
      <c r="BV81" s="23">
        <f t="shared" ref="BV81:BV144" ca="1" si="106">$BV$7*$J$2*$J$5*$AB81</f>
        <v>8400</v>
      </c>
      <c r="BW81" s="23">
        <f t="shared" ref="BW81:BW144" ca="1" si="107">$BV$7*$J$3*$J$5*$AC81</f>
        <v>4200</v>
      </c>
      <c r="BX81" s="23">
        <f t="shared" ca="1" si="32"/>
        <v>66000</v>
      </c>
      <c r="BY81" s="23">
        <f t="shared" ca="1" si="33"/>
        <v>33000</v>
      </c>
      <c r="BZ81" s="23">
        <f t="shared" ca="1" si="38"/>
        <v>66000</v>
      </c>
      <c r="CA81" s="23">
        <f t="shared" ca="1" si="39"/>
        <v>33000</v>
      </c>
      <c r="CB81" s="23">
        <f t="shared" ca="1" si="44"/>
        <v>240000</v>
      </c>
      <c r="CC81" s="23">
        <f t="shared" ca="1" si="45"/>
        <v>120000</v>
      </c>
      <c r="CD81" s="23">
        <f t="shared" ca="1" si="58"/>
        <v>120000</v>
      </c>
      <c r="CE81" s="23">
        <f t="shared" ca="1" si="59"/>
        <v>60000</v>
      </c>
      <c r="CF81" s="23">
        <f t="shared" ca="1" si="60"/>
        <v>63600</v>
      </c>
      <c r="CG81" s="23">
        <f t="shared" ca="1" si="61"/>
        <v>31800</v>
      </c>
      <c r="CH81" s="23">
        <f t="shared" ca="1" si="68"/>
        <v>90000</v>
      </c>
      <c r="CI81" s="23">
        <f t="shared" ca="1" si="69"/>
        <v>45000</v>
      </c>
      <c r="CJ81" s="236">
        <f t="shared" ca="1" si="94"/>
        <v>1273500</v>
      </c>
      <c r="CQ81" s="23">
        <f t="shared" ca="1" si="34"/>
        <v>30000</v>
      </c>
      <c r="CR81" s="23">
        <f t="shared" ca="1" si="35"/>
        <v>15000</v>
      </c>
      <c r="CS81" s="23">
        <f t="shared" ca="1" si="62"/>
        <v>60000</v>
      </c>
      <c r="CT81" s="23">
        <f t="shared" ca="1" si="63"/>
        <v>30000</v>
      </c>
      <c r="CU81" s="23">
        <f t="shared" ca="1" si="64"/>
        <v>120000</v>
      </c>
      <c r="CV81" s="23">
        <f t="shared" ca="1" si="65"/>
        <v>60000</v>
      </c>
    </row>
    <row r="82" spans="1:100" x14ac:dyDescent="0.2">
      <c r="A82" s="180">
        <f ca="1">VLOOKUP($D82,Curves!$A$2:$I$1700,9)</f>
        <v>5.9631351537464003E-2</v>
      </c>
      <c r="B82" s="86">
        <f t="shared" ca="1" si="77"/>
        <v>0.69821074969578956</v>
      </c>
      <c r="C82" s="86">
        <f t="shared" ca="1" si="78"/>
        <v>28</v>
      </c>
      <c r="D82" s="143">
        <f t="shared" ca="1" si="95"/>
        <v>39114</v>
      </c>
      <c r="E82" s="181">
        <f ca="1">VLOOKUP($D82,Curves!$A$2:$H$1700,2)*$B82</f>
        <v>2.7893519450346793</v>
      </c>
      <c r="F82" s="180">
        <f ca="1">VLOOKUP($D82,Curves!$A$2:$H$1700,3)*$B82</f>
        <v>0.20946322490873687</v>
      </c>
      <c r="G82" s="180">
        <f ca="1">VLOOKUP($D82,Curves!$A$2:$H$1700,7)*$B82</f>
        <v>-0.1326600424422</v>
      </c>
      <c r="H82" s="180">
        <f ca="1">VLOOKUP($D82,Curves!$A$2:$H$1700,5)*$B82</f>
        <v>6.9821074969578954E-3</v>
      </c>
      <c r="I82" s="180">
        <f ca="1">VLOOKUP($D82,Curves!$A$2:$H$1700,4)*$B82</f>
        <v>-0.20248111741177896</v>
      </c>
      <c r="J82" s="182">
        <f ca="1">VLOOKUP($D82,Curves!$A$2:$H$1700,8)*$B82</f>
        <v>0.13964214993915791</v>
      </c>
      <c r="K82" s="180">
        <f t="shared" ca="1" si="79"/>
        <v>21.40153120717175</v>
      </c>
      <c r="L82" s="144">
        <f ca="1">VLOOKUP($D82,Curves!$N$2:$T$2600,2)*$B82</f>
        <v>28.779024505827092</v>
      </c>
      <c r="M82" s="145">
        <f ca="1">VLOOKUP($D82,Curves!$N$2:$T$2600,3)*$B82</f>
        <v>16.729129562711119</v>
      </c>
      <c r="N82" s="189">
        <f t="shared" ca="1" si="80"/>
        <v>1</v>
      </c>
      <c r="O82" s="190">
        <f t="shared" ca="1" si="81"/>
        <v>0</v>
      </c>
      <c r="P82" s="181">
        <f t="shared" ca="1" si="76"/>
        <v>23.967455712303778</v>
      </c>
      <c r="Q82" s="144">
        <f ca="1">VLOOKUP($D82,Curves!$N$2:$T$2600,4)*$B82</f>
        <v>26.93813922883956</v>
      </c>
      <c r="R82" s="145">
        <f ca="1">VLOOKUP($D82,Curves!$N$2:$T$2600,5)*$B82</f>
        <v>17.22485919499513</v>
      </c>
      <c r="S82" s="189">
        <f t="shared" ca="1" si="82"/>
        <v>1</v>
      </c>
      <c r="T82" s="190">
        <f t="shared" ca="1" si="83"/>
        <v>0</v>
      </c>
      <c r="U82" s="157">
        <f t="shared" ca="1" si="84"/>
        <v>21.925189269443596</v>
      </c>
      <c r="V82" s="157">
        <f t="shared" ca="1" si="85"/>
        <v>22.97250539398728</v>
      </c>
      <c r="W82" s="157">
        <f t="shared" ca="1" si="86"/>
        <v>21.40153120717175</v>
      </c>
      <c r="X82" s="144">
        <f ca="1">VLOOKUP($D82,Curves!$N$2:$T$2600,6)*$B82</f>
        <v>34.152852434186215</v>
      </c>
      <c r="Y82" s="145">
        <f ca="1">VLOOKUP($D82,Curves!$N$2:$T$2600,7)*$B82</f>
        <v>18.092844689415575</v>
      </c>
      <c r="Z82" s="208">
        <f t="shared" ca="1" si="87"/>
        <v>1</v>
      </c>
      <c r="AA82" s="189">
        <f t="shared" ca="1" si="88"/>
        <v>0</v>
      </c>
      <c r="AB82" s="189">
        <f t="shared" ca="1" si="89"/>
        <v>1</v>
      </c>
      <c r="AC82" s="189">
        <f t="shared" ca="1" si="89"/>
        <v>1</v>
      </c>
      <c r="AD82" s="189">
        <f t="shared" ca="1" si="90"/>
        <v>1</v>
      </c>
      <c r="AE82" s="190">
        <f t="shared" ca="1" si="91"/>
        <v>0</v>
      </c>
      <c r="AF82" s="23">
        <f t="shared" ca="1" si="46"/>
        <v>105600</v>
      </c>
      <c r="AG82" s="23">
        <f t="shared" ca="1" si="47"/>
        <v>0</v>
      </c>
      <c r="AH82" s="23">
        <f t="shared" ca="1" si="43"/>
        <v>61200</v>
      </c>
      <c r="AI82" s="23">
        <f t="shared" ca="1" si="72"/>
        <v>0</v>
      </c>
      <c r="AJ82" s="23">
        <f t="shared" ca="1" si="51"/>
        <v>50400</v>
      </c>
      <c r="AK82" s="23">
        <f t="shared" ca="1" si="52"/>
        <v>0</v>
      </c>
      <c r="AL82" s="23">
        <f t="shared" ca="1" si="53"/>
        <v>60000</v>
      </c>
      <c r="AM82" s="23">
        <f t="shared" ca="1" si="73"/>
        <v>0</v>
      </c>
      <c r="AN82" s="23">
        <f t="shared" ca="1" si="74"/>
        <v>126720</v>
      </c>
      <c r="AO82" s="23">
        <f t="shared" ca="1" si="75"/>
        <v>0</v>
      </c>
      <c r="AP82" s="23">
        <f t="shared" ca="1" si="70"/>
        <v>66000</v>
      </c>
      <c r="AQ82" s="23">
        <f t="shared" ca="1" si="71"/>
        <v>0</v>
      </c>
      <c r="AR82" s="236">
        <f t="shared" ca="1" si="92"/>
        <v>469920</v>
      </c>
      <c r="AS82" s="23">
        <f t="shared" ca="1" si="100"/>
        <v>60000</v>
      </c>
      <c r="AT82" s="23">
        <f t="shared" ca="1" si="101"/>
        <v>0</v>
      </c>
      <c r="AU82" s="23">
        <f t="shared" ca="1" si="104"/>
        <v>60000</v>
      </c>
      <c r="AV82" s="23">
        <f t="shared" ca="1" si="105"/>
        <v>0</v>
      </c>
      <c r="AW82" s="23">
        <f t="shared" ca="1" si="36"/>
        <v>105600</v>
      </c>
      <c r="AX82" s="23">
        <f t="shared" ca="1" si="37"/>
        <v>0</v>
      </c>
      <c r="AY82" s="23">
        <f t="shared" ca="1" si="40"/>
        <v>130800</v>
      </c>
      <c r="AZ82" s="23">
        <f t="shared" ca="1" si="41"/>
        <v>0</v>
      </c>
      <c r="BA82" s="23">
        <f t="shared" ca="1" si="48"/>
        <v>60000</v>
      </c>
      <c r="BB82" s="23">
        <f t="shared" ca="1" si="49"/>
        <v>0</v>
      </c>
      <c r="BC82" s="23">
        <f t="shared" ca="1" si="56"/>
        <v>63600</v>
      </c>
      <c r="BD82" s="23">
        <f t="shared" ca="1" si="57"/>
        <v>0</v>
      </c>
      <c r="BE82" s="23">
        <f t="shared" ca="1" si="66"/>
        <v>63600</v>
      </c>
      <c r="BF82" s="23">
        <f t="shared" ca="1" si="67"/>
        <v>0</v>
      </c>
      <c r="BG82" s="23"/>
      <c r="BH82" s="23"/>
      <c r="BI82" s="23"/>
      <c r="BJ82" s="23"/>
      <c r="BK82" s="23"/>
      <c r="BL82" s="23"/>
      <c r="BM82" s="23"/>
      <c r="BN82" s="23"/>
      <c r="BO82" s="236">
        <f t="shared" ca="1" si="93"/>
        <v>543600</v>
      </c>
      <c r="BP82" s="23">
        <f t="shared" ca="1" si="96"/>
        <v>65400</v>
      </c>
      <c r="BQ82" s="23">
        <f t="shared" ca="1" si="97"/>
        <v>32700</v>
      </c>
      <c r="BR82" s="23">
        <f t="shared" ca="1" si="98"/>
        <v>62400</v>
      </c>
      <c r="BS82" s="23">
        <f t="shared" ca="1" si="99"/>
        <v>31200</v>
      </c>
      <c r="BT82" s="23">
        <f t="shared" ca="1" si="102"/>
        <v>67200</v>
      </c>
      <c r="BU82" s="23">
        <f t="shared" ca="1" si="103"/>
        <v>33600</v>
      </c>
      <c r="BV82" s="23">
        <f t="shared" ca="1" si="106"/>
        <v>8400</v>
      </c>
      <c r="BW82" s="23">
        <f t="shared" ca="1" si="107"/>
        <v>4200</v>
      </c>
      <c r="BX82" s="23">
        <f t="shared" ca="1" si="32"/>
        <v>66000</v>
      </c>
      <c r="BY82" s="23">
        <f t="shared" ca="1" si="33"/>
        <v>33000</v>
      </c>
      <c r="BZ82" s="23">
        <f t="shared" ca="1" si="38"/>
        <v>66000</v>
      </c>
      <c r="CA82" s="23">
        <f t="shared" ca="1" si="39"/>
        <v>33000</v>
      </c>
      <c r="CB82" s="23">
        <f t="shared" ca="1" si="44"/>
        <v>240000</v>
      </c>
      <c r="CC82" s="23">
        <f t="shared" ca="1" si="45"/>
        <v>120000</v>
      </c>
      <c r="CD82" s="23">
        <f t="shared" ca="1" si="58"/>
        <v>120000</v>
      </c>
      <c r="CE82" s="23">
        <f t="shared" ca="1" si="59"/>
        <v>60000</v>
      </c>
      <c r="CF82" s="23">
        <f t="shared" ca="1" si="60"/>
        <v>63600</v>
      </c>
      <c r="CG82" s="23">
        <f t="shared" ca="1" si="61"/>
        <v>31800</v>
      </c>
      <c r="CH82" s="23">
        <f t="shared" ca="1" si="68"/>
        <v>90000</v>
      </c>
      <c r="CI82" s="23">
        <f t="shared" ca="1" si="69"/>
        <v>45000</v>
      </c>
      <c r="CJ82" s="236">
        <f t="shared" ca="1" si="94"/>
        <v>1273500</v>
      </c>
      <c r="CQ82" s="23">
        <f t="shared" ca="1" si="34"/>
        <v>30000</v>
      </c>
      <c r="CR82" s="23">
        <f t="shared" ca="1" si="35"/>
        <v>15000</v>
      </c>
      <c r="CS82" s="23">
        <f t="shared" ca="1" si="62"/>
        <v>60000</v>
      </c>
      <c r="CT82" s="23">
        <f t="shared" ca="1" si="63"/>
        <v>30000</v>
      </c>
      <c r="CU82" s="23">
        <f t="shared" ca="1" si="64"/>
        <v>120000</v>
      </c>
      <c r="CV82" s="23">
        <f t="shared" ca="1" si="65"/>
        <v>60000</v>
      </c>
    </row>
    <row r="83" spans="1:100" x14ac:dyDescent="0.2">
      <c r="A83" s="180">
        <f ca="1">VLOOKUP($D83,Curves!$A$2:$I$1700,9)</f>
        <v>5.9653176960724003E-2</v>
      </c>
      <c r="B83" s="86">
        <f t="shared" ca="1" si="77"/>
        <v>0.69498154586827188</v>
      </c>
      <c r="C83" s="86">
        <f t="shared" ca="1" si="78"/>
        <v>31</v>
      </c>
      <c r="D83" s="143">
        <f t="shared" ca="1" si="95"/>
        <v>39142</v>
      </c>
      <c r="E83" s="181">
        <f ca="1">VLOOKUP($D83,Curves!$A$2:$H$1700,2)*$B83</f>
        <v>2.679153859322188</v>
      </c>
      <c r="F83" s="180">
        <f ca="1">VLOOKUP($D83,Curves!$A$2:$H$1700,3)*$B83</f>
        <v>0.20849446376048156</v>
      </c>
      <c r="G83" s="180">
        <f ca="1">VLOOKUP($D83,Curves!$A$2:$H$1700,7)*$B83</f>
        <v>-0.13204649371497165</v>
      </c>
      <c r="H83" s="180">
        <f ca="1">VLOOKUP($D83,Curves!$A$2:$H$1700,5)*$B83</f>
        <v>6.9498154586827192E-3</v>
      </c>
      <c r="I83" s="180">
        <f ca="1">VLOOKUP($D83,Curves!$A$2:$H$1700,4)*$B83</f>
        <v>-0.20154464830179883</v>
      </c>
      <c r="J83" s="182">
        <f ca="1">VLOOKUP($D83,Curves!$A$2:$H$1700,8)*$B83</f>
        <v>0.13899630917365438</v>
      </c>
      <c r="K83" s="180">
        <f t="shared" ca="1" si="79"/>
        <v>20.582069082652922</v>
      </c>
      <c r="L83" s="144">
        <f ca="1">VLOOKUP($D83,Curves!$N$2:$T$2600,2)*$B83</f>
        <v>18.221199190505583</v>
      </c>
      <c r="M83" s="145">
        <f ca="1">VLOOKUP($D83,Curves!$N$2:$T$2600,3)*$B83</f>
        <v>13.482641989844474</v>
      </c>
      <c r="N83" s="189">
        <f t="shared" ca="1" si="80"/>
        <v>0</v>
      </c>
      <c r="O83" s="190">
        <f t="shared" ca="1" si="81"/>
        <v>0</v>
      </c>
      <c r="P83" s="181">
        <f t="shared" ca="1" si="76"/>
        <v>23.136126263718818</v>
      </c>
      <c r="Q83" s="144">
        <f ca="1">VLOOKUP($D83,Curves!$N$2:$T$2600,4)*$B83</f>
        <v>26.118569595002327</v>
      </c>
      <c r="R83" s="145">
        <f ca="1">VLOOKUP($D83,Curves!$N$2:$T$2600,5)*$B83</f>
        <v>13.691136453604955</v>
      </c>
      <c r="S83" s="189">
        <f t="shared" ca="1" si="82"/>
        <v>1</v>
      </c>
      <c r="T83" s="190">
        <f t="shared" ca="1" si="83"/>
        <v>0</v>
      </c>
      <c r="U83" s="157">
        <f t="shared" ca="1" si="84"/>
        <v>21.103305242054123</v>
      </c>
      <c r="V83" s="157">
        <f t="shared" ca="1" si="85"/>
        <v>22.14577756085653</v>
      </c>
      <c r="W83" s="157">
        <f t="shared" ca="1" si="86"/>
        <v>20.582069082652922</v>
      </c>
      <c r="X83" s="144">
        <f ca="1">VLOOKUP($D83,Curves!$N$2:$T$2600,6)*$B83</f>
        <v>15.925376320925061</v>
      </c>
      <c r="Y83" s="145">
        <f ca="1">VLOOKUP($D83,Curves!$N$2:$T$2600,7)*$B83</f>
        <v>21.866126580621057</v>
      </c>
      <c r="Z83" s="208">
        <f t="shared" ca="1" si="87"/>
        <v>0</v>
      </c>
      <c r="AA83" s="189">
        <f t="shared" ca="1" si="88"/>
        <v>1</v>
      </c>
      <c r="AB83" s="189">
        <f t="shared" ca="1" si="89"/>
        <v>0</v>
      </c>
      <c r="AC83" s="189">
        <f t="shared" ca="1" si="89"/>
        <v>0</v>
      </c>
      <c r="AD83" s="189">
        <f t="shared" ca="1" si="90"/>
        <v>0</v>
      </c>
      <c r="AE83" s="190">
        <f t="shared" ca="1" si="91"/>
        <v>1</v>
      </c>
      <c r="AF83" s="23">
        <f t="shared" ca="1" si="46"/>
        <v>0</v>
      </c>
      <c r="AG83" s="23">
        <f t="shared" ca="1" si="47"/>
        <v>0</v>
      </c>
      <c r="AH83" s="23">
        <f t="shared" ca="1" si="43"/>
        <v>0</v>
      </c>
      <c r="AI83" s="23">
        <f t="shared" ca="1" si="72"/>
        <v>0</v>
      </c>
      <c r="AJ83" s="23">
        <f t="shared" ca="1" si="51"/>
        <v>0</v>
      </c>
      <c r="AK83" s="23">
        <f t="shared" ca="1" si="52"/>
        <v>0</v>
      </c>
      <c r="AL83" s="23">
        <f t="shared" ca="1" si="53"/>
        <v>0</v>
      </c>
      <c r="AM83" s="23">
        <f t="shared" ca="1" si="73"/>
        <v>0</v>
      </c>
      <c r="AN83" s="23">
        <f t="shared" ca="1" si="74"/>
        <v>0</v>
      </c>
      <c r="AO83" s="23">
        <f t="shared" ca="1" si="75"/>
        <v>0</v>
      </c>
      <c r="AP83" s="23">
        <f t="shared" ca="1" si="70"/>
        <v>0</v>
      </c>
      <c r="AQ83" s="23">
        <f t="shared" ca="1" si="71"/>
        <v>0</v>
      </c>
      <c r="AR83" s="236">
        <f t="shared" ca="1" si="92"/>
        <v>0</v>
      </c>
      <c r="AS83" s="23">
        <f t="shared" ca="1" si="100"/>
        <v>60000</v>
      </c>
      <c r="AT83" s="23">
        <f t="shared" ca="1" si="101"/>
        <v>0</v>
      </c>
      <c r="AU83" s="23">
        <f t="shared" ca="1" si="104"/>
        <v>60000</v>
      </c>
      <c r="AV83" s="23">
        <f t="shared" ca="1" si="105"/>
        <v>0</v>
      </c>
      <c r="AW83" s="23">
        <f t="shared" ca="1" si="36"/>
        <v>105600</v>
      </c>
      <c r="AX83" s="23">
        <f t="shared" ca="1" si="37"/>
        <v>0</v>
      </c>
      <c r="AY83" s="23">
        <f t="shared" ca="1" si="40"/>
        <v>130800</v>
      </c>
      <c r="AZ83" s="23">
        <f t="shared" ca="1" si="41"/>
        <v>0</v>
      </c>
      <c r="BA83" s="23">
        <f t="shared" ca="1" si="48"/>
        <v>60000</v>
      </c>
      <c r="BB83" s="23">
        <f t="shared" ca="1" si="49"/>
        <v>0</v>
      </c>
      <c r="BC83" s="23">
        <f t="shared" ca="1" si="56"/>
        <v>63600</v>
      </c>
      <c r="BD83" s="23">
        <f t="shared" ca="1" si="57"/>
        <v>0</v>
      </c>
      <c r="BE83" s="23">
        <f t="shared" ca="1" si="66"/>
        <v>63600</v>
      </c>
      <c r="BF83" s="23">
        <f t="shared" ca="1" si="67"/>
        <v>0</v>
      </c>
      <c r="BG83" s="23"/>
      <c r="BH83" s="23"/>
      <c r="BI83" s="23"/>
      <c r="BJ83" s="23"/>
      <c r="BK83" s="23"/>
      <c r="BL83" s="23"/>
      <c r="BM83" s="23"/>
      <c r="BN83" s="23"/>
      <c r="BO83" s="236">
        <f t="shared" ca="1" si="93"/>
        <v>543600</v>
      </c>
      <c r="BP83" s="23">
        <f t="shared" ca="1" si="96"/>
        <v>0</v>
      </c>
      <c r="BQ83" s="23">
        <f t="shared" ca="1" si="97"/>
        <v>0</v>
      </c>
      <c r="BR83" s="23">
        <f t="shared" ca="1" si="98"/>
        <v>0</v>
      </c>
      <c r="BS83" s="23">
        <f t="shared" ca="1" si="99"/>
        <v>0</v>
      </c>
      <c r="BT83" s="23">
        <f t="shared" ca="1" si="102"/>
        <v>0</v>
      </c>
      <c r="BU83" s="23">
        <f t="shared" ca="1" si="103"/>
        <v>0</v>
      </c>
      <c r="BV83" s="23">
        <f t="shared" ca="1" si="106"/>
        <v>0</v>
      </c>
      <c r="BW83" s="23">
        <f t="shared" ca="1" si="107"/>
        <v>0</v>
      </c>
      <c r="BX83" s="23">
        <f t="shared" ca="1" si="32"/>
        <v>0</v>
      </c>
      <c r="BY83" s="23">
        <f t="shared" ca="1" si="33"/>
        <v>0</v>
      </c>
      <c r="BZ83" s="23">
        <f t="shared" ca="1" si="38"/>
        <v>0</v>
      </c>
      <c r="CA83" s="23">
        <f t="shared" ca="1" si="39"/>
        <v>0</v>
      </c>
      <c r="CB83" s="23">
        <f t="shared" ca="1" si="44"/>
        <v>0</v>
      </c>
      <c r="CC83" s="23">
        <f t="shared" ca="1" si="45"/>
        <v>0</v>
      </c>
      <c r="CD83" s="23">
        <f t="shared" ca="1" si="58"/>
        <v>0</v>
      </c>
      <c r="CE83" s="23">
        <f t="shared" ca="1" si="59"/>
        <v>0</v>
      </c>
      <c r="CF83" s="23">
        <f t="shared" ca="1" si="60"/>
        <v>0</v>
      </c>
      <c r="CG83" s="23">
        <f t="shared" ca="1" si="61"/>
        <v>0</v>
      </c>
      <c r="CH83" s="23">
        <f t="shared" ca="1" si="68"/>
        <v>0</v>
      </c>
      <c r="CI83" s="23">
        <f t="shared" ca="1" si="69"/>
        <v>0</v>
      </c>
      <c r="CJ83" s="236">
        <f t="shared" ca="1" si="94"/>
        <v>0</v>
      </c>
      <c r="CQ83" s="23">
        <f t="shared" ca="1" si="34"/>
        <v>0</v>
      </c>
      <c r="CR83" s="23">
        <f t="shared" ca="1" si="35"/>
        <v>0</v>
      </c>
      <c r="CS83" s="23">
        <f t="shared" ca="1" si="62"/>
        <v>0</v>
      </c>
      <c r="CT83" s="23">
        <f t="shared" ca="1" si="63"/>
        <v>0</v>
      </c>
      <c r="CU83" s="23">
        <f t="shared" ca="1" si="64"/>
        <v>0</v>
      </c>
      <c r="CV83" s="23">
        <f t="shared" ca="1" si="65"/>
        <v>0</v>
      </c>
    </row>
    <row r="84" spans="1:100" x14ac:dyDescent="0.2">
      <c r="A84" s="180">
        <f ca="1">VLOOKUP($D84,Curves!$A$2:$I$1700,9)</f>
        <v>5.9677340822376003E-2</v>
      </c>
      <c r="B84" s="86">
        <f t="shared" ca="1" si="77"/>
        <v>0.69142115447488495</v>
      </c>
      <c r="C84" s="86">
        <f t="shared" ca="1" si="78"/>
        <v>30</v>
      </c>
      <c r="D84" s="143">
        <f t="shared" ca="1" si="95"/>
        <v>39173</v>
      </c>
      <c r="E84" s="181">
        <f ca="1">VLOOKUP($D84,Curves!$A$2:$H$1700,2)*$B84</f>
        <v>2.5375156369228278</v>
      </c>
      <c r="F84" s="180">
        <f ca="1">VLOOKUP($D84,Curves!$A$2:$H$1700,3)*$B84</f>
        <v>0.2350831925214609</v>
      </c>
      <c r="G84" s="180">
        <f ca="1">VLOOKUP($D84,Curves!$A$2:$H$1700,7)*$B84</f>
        <v>-0.13137001935022813</v>
      </c>
      <c r="H84" s="180">
        <f ca="1">VLOOKUP($D84,Curves!$A$2:$H$1700,5)*$B84</f>
        <v>6.9142115447488493E-3</v>
      </c>
      <c r="I84" s="180">
        <f ca="1">VLOOKUP($D84,Curves!$A$2:$H$1700,4)*$B84</f>
        <v>-0.24545450983858413</v>
      </c>
      <c r="J84" s="182">
        <f ca="1">VLOOKUP($D84,Curves!$A$2:$H$1700,8)*$B84</f>
        <v>0.16594107707397238</v>
      </c>
      <c r="K84" s="180">
        <f t="shared" ca="1" si="79"/>
        <v>19.190458453131825</v>
      </c>
      <c r="L84" s="144">
        <f ca="1">VLOOKUP($D84,Curves!$N$2:$T$2600,2)*$B84</f>
        <v>17.090720230854973</v>
      </c>
      <c r="M84" s="145">
        <f ca="1">VLOOKUP($D84,Curves!$N$2:$T$2600,3)*$B84</f>
        <v>13.904479416489936</v>
      </c>
      <c r="N84" s="189">
        <f t="shared" ca="1" si="80"/>
        <v>0</v>
      </c>
      <c r="O84" s="190">
        <f t="shared" ca="1" si="81"/>
        <v>0</v>
      </c>
      <c r="P84" s="181">
        <f t="shared" ca="1" si="76"/>
        <v>22.275925354976</v>
      </c>
      <c r="Q84" s="144">
        <f ca="1">VLOOKUP($D84,Curves!$N$2:$T$2600,4)*$B84</f>
        <v>24.256211241682252</v>
      </c>
      <c r="R84" s="145">
        <f ca="1">VLOOKUP($D84,Curves!$N$2:$T$2600,5)*$B84</f>
        <v>12.411009722824184</v>
      </c>
      <c r="S84" s="189">
        <f t="shared" ca="1" si="82"/>
        <v>1</v>
      </c>
      <c r="T84" s="190">
        <f t="shared" ca="1" si="83"/>
        <v>0</v>
      </c>
      <c r="U84" s="157">
        <f t="shared" ca="1" si="84"/>
        <v>20.046092131794499</v>
      </c>
      <c r="V84" s="157">
        <f t="shared" ca="1" si="85"/>
        <v>21.083223863506824</v>
      </c>
      <c r="W84" s="157">
        <f t="shared" ca="1" si="86"/>
        <v>19.190458453131825</v>
      </c>
      <c r="X84" s="144">
        <f ca="1">VLOOKUP($D84,Curves!$N$2:$T$2600,6)*$B84</f>
        <v>12.905250690114464</v>
      </c>
      <c r="Y84" s="145">
        <f ca="1">VLOOKUP($D84,Curves!$N$2:$T$2600,7)*$B84</f>
        <v>22.862796488647675</v>
      </c>
      <c r="Z84" s="208">
        <f t="shared" ca="1" si="87"/>
        <v>0</v>
      </c>
      <c r="AA84" s="189">
        <f t="shared" ca="1" si="88"/>
        <v>1</v>
      </c>
      <c r="AB84" s="189">
        <f t="shared" ca="1" si="89"/>
        <v>0</v>
      </c>
      <c r="AC84" s="189">
        <f t="shared" ca="1" si="89"/>
        <v>0</v>
      </c>
      <c r="AD84" s="189">
        <f t="shared" ca="1" si="90"/>
        <v>0</v>
      </c>
      <c r="AE84" s="190">
        <f t="shared" ca="1" si="91"/>
        <v>1</v>
      </c>
      <c r="AF84" s="23">
        <f t="shared" ca="1" si="46"/>
        <v>0</v>
      </c>
      <c r="AG84" s="23">
        <f t="shared" ca="1" si="47"/>
        <v>0</v>
      </c>
      <c r="AH84" s="23">
        <f t="shared" ca="1" si="43"/>
        <v>0</v>
      </c>
      <c r="AI84" s="23">
        <f t="shared" ca="1" si="72"/>
        <v>0</v>
      </c>
      <c r="AJ84" s="23">
        <f t="shared" ca="1" si="51"/>
        <v>0</v>
      </c>
      <c r="AK84" s="23">
        <f t="shared" ca="1" si="52"/>
        <v>0</v>
      </c>
      <c r="AL84" s="23">
        <f t="shared" ca="1" si="53"/>
        <v>0</v>
      </c>
      <c r="AM84" s="23">
        <f t="shared" ca="1" si="73"/>
        <v>0</v>
      </c>
      <c r="AN84" s="23">
        <f t="shared" ca="1" si="74"/>
        <v>0</v>
      </c>
      <c r="AO84" s="23">
        <f t="shared" ca="1" si="75"/>
        <v>0</v>
      </c>
      <c r="AP84" s="23">
        <f t="shared" ca="1" si="70"/>
        <v>0</v>
      </c>
      <c r="AQ84" s="23">
        <f t="shared" ca="1" si="71"/>
        <v>0</v>
      </c>
      <c r="AR84" s="236">
        <f t="shared" ca="1" si="92"/>
        <v>0</v>
      </c>
      <c r="AS84" s="23">
        <f t="shared" ca="1" si="100"/>
        <v>60000</v>
      </c>
      <c r="AT84" s="23">
        <f t="shared" ca="1" si="101"/>
        <v>0</v>
      </c>
      <c r="AU84" s="23">
        <f t="shared" ca="1" si="104"/>
        <v>60000</v>
      </c>
      <c r="AV84" s="23">
        <f t="shared" ca="1" si="105"/>
        <v>0</v>
      </c>
      <c r="AW84" s="23">
        <f t="shared" ca="1" si="36"/>
        <v>105600</v>
      </c>
      <c r="AX84" s="23">
        <f t="shared" ca="1" si="37"/>
        <v>0</v>
      </c>
      <c r="AY84" s="23">
        <f t="shared" ca="1" si="40"/>
        <v>130800</v>
      </c>
      <c r="AZ84" s="23">
        <f t="shared" ca="1" si="41"/>
        <v>0</v>
      </c>
      <c r="BA84" s="23">
        <f t="shared" ca="1" si="48"/>
        <v>60000</v>
      </c>
      <c r="BB84" s="23">
        <f t="shared" ca="1" si="49"/>
        <v>0</v>
      </c>
      <c r="BC84" s="23">
        <f t="shared" ca="1" si="56"/>
        <v>63600</v>
      </c>
      <c r="BD84" s="23">
        <f t="shared" ca="1" si="57"/>
        <v>0</v>
      </c>
      <c r="BE84" s="23">
        <f t="shared" ca="1" si="66"/>
        <v>63600</v>
      </c>
      <c r="BF84" s="23">
        <f t="shared" ca="1" si="67"/>
        <v>0</v>
      </c>
      <c r="BG84" s="23"/>
      <c r="BH84" s="23"/>
      <c r="BI84" s="23"/>
      <c r="BJ84" s="23"/>
      <c r="BK84" s="23"/>
      <c r="BL84" s="23"/>
      <c r="BM84" s="23"/>
      <c r="BN84" s="23"/>
      <c r="BO84" s="236">
        <f t="shared" ca="1" si="93"/>
        <v>543600</v>
      </c>
      <c r="BP84" s="23">
        <f t="shared" ca="1" si="96"/>
        <v>0</v>
      </c>
      <c r="BQ84" s="23">
        <f t="shared" ca="1" si="97"/>
        <v>0</v>
      </c>
      <c r="BR84" s="23">
        <f t="shared" ca="1" si="98"/>
        <v>0</v>
      </c>
      <c r="BS84" s="23">
        <f t="shared" ca="1" si="99"/>
        <v>0</v>
      </c>
      <c r="BT84" s="23">
        <f t="shared" ca="1" si="102"/>
        <v>0</v>
      </c>
      <c r="BU84" s="23">
        <f t="shared" ca="1" si="103"/>
        <v>0</v>
      </c>
      <c r="BV84" s="23">
        <f t="shared" ca="1" si="106"/>
        <v>0</v>
      </c>
      <c r="BW84" s="23">
        <f t="shared" ca="1" si="107"/>
        <v>0</v>
      </c>
      <c r="BX84" s="23">
        <f t="shared" ca="1" si="32"/>
        <v>0</v>
      </c>
      <c r="BY84" s="23">
        <f t="shared" ca="1" si="33"/>
        <v>0</v>
      </c>
      <c r="BZ84" s="23">
        <f t="shared" ca="1" si="38"/>
        <v>0</v>
      </c>
      <c r="CA84" s="23">
        <f t="shared" ca="1" si="39"/>
        <v>0</v>
      </c>
      <c r="CB84" s="23">
        <f t="shared" ca="1" si="44"/>
        <v>0</v>
      </c>
      <c r="CC84" s="23">
        <f t="shared" ca="1" si="45"/>
        <v>0</v>
      </c>
      <c r="CD84" s="23">
        <f t="shared" ca="1" si="58"/>
        <v>0</v>
      </c>
      <c r="CE84" s="23">
        <f t="shared" ca="1" si="59"/>
        <v>0</v>
      </c>
      <c r="CF84" s="23">
        <f t="shared" ca="1" si="60"/>
        <v>0</v>
      </c>
      <c r="CG84" s="23">
        <f t="shared" ca="1" si="61"/>
        <v>0</v>
      </c>
      <c r="CH84" s="23">
        <f t="shared" ca="1" si="68"/>
        <v>0</v>
      </c>
      <c r="CI84" s="23">
        <f t="shared" ca="1" si="69"/>
        <v>0</v>
      </c>
      <c r="CJ84" s="236">
        <f t="shared" ca="1" si="94"/>
        <v>0</v>
      </c>
      <c r="CQ84" s="23">
        <f t="shared" ca="1" si="34"/>
        <v>0</v>
      </c>
      <c r="CR84" s="23">
        <f t="shared" ca="1" si="35"/>
        <v>0</v>
      </c>
      <c r="CS84" s="23">
        <f t="shared" ca="1" si="62"/>
        <v>0</v>
      </c>
      <c r="CT84" s="23">
        <f t="shared" ca="1" si="63"/>
        <v>0</v>
      </c>
      <c r="CU84" s="23">
        <f t="shared" ca="1" si="64"/>
        <v>0</v>
      </c>
      <c r="CV84" s="23">
        <f t="shared" ca="1" si="65"/>
        <v>0</v>
      </c>
    </row>
    <row r="85" spans="1:100" x14ac:dyDescent="0.2">
      <c r="A85" s="180">
        <f ca="1">VLOOKUP($D85,Curves!$A$2:$I$1700,9)</f>
        <v>5.9700725204804003E-2</v>
      </c>
      <c r="B85" s="86">
        <f t="shared" ca="1" si="77"/>
        <v>0.68799037427702514</v>
      </c>
      <c r="C85" s="86">
        <f t="shared" ca="1" si="78"/>
        <v>31</v>
      </c>
      <c r="D85" s="143">
        <f t="shared" ca="1" si="95"/>
        <v>39203</v>
      </c>
      <c r="E85" s="181">
        <f ca="1">VLOOKUP($D85,Curves!$A$2:$H$1700,2)*$B85</f>
        <v>2.4939651067542163</v>
      </c>
      <c r="F85" s="180">
        <f ca="1">VLOOKUP($D85,Curves!$A$2:$H$1700,3)*$B85</f>
        <v>0.23391672725418858</v>
      </c>
      <c r="G85" s="180">
        <f ca="1">VLOOKUP($D85,Curves!$A$2:$H$1700,7)*$B85</f>
        <v>-0.13071817111263478</v>
      </c>
      <c r="H85" s="180">
        <f ca="1">VLOOKUP($D85,Curves!$A$2:$H$1700,5)*$B85</f>
        <v>6.8799037427702513E-3</v>
      </c>
      <c r="I85" s="180">
        <f ca="1">VLOOKUP($D85,Curves!$A$2:$H$1700,4)*$B85</f>
        <v>-0.2442365828683439</v>
      </c>
      <c r="J85" s="182">
        <f ca="1">VLOOKUP($D85,Curves!$A$2:$H$1700,8)*$B85</f>
        <v>0.16511768982648603</v>
      </c>
      <c r="K85" s="180">
        <f t="shared" ca="1" si="79"/>
        <v>18.872963929144046</v>
      </c>
      <c r="L85" s="144">
        <f ca="1">VLOOKUP($D85,Curves!$N$2:$T$2600,2)*$B85</f>
        <v>23.324403214821935</v>
      </c>
      <c r="M85" s="145">
        <f ca="1">VLOOKUP($D85,Curves!$N$2:$T$2600,3)*$B85</f>
        <v>12.397586544471993</v>
      </c>
      <c r="N85" s="189">
        <f t="shared" ca="1" si="80"/>
        <v>1</v>
      </c>
      <c r="O85" s="190">
        <f t="shared" ca="1" si="81"/>
        <v>0</v>
      </c>
      <c r="P85" s="181">
        <f t="shared" ca="1" si="76"/>
        <v>21.943120974355267</v>
      </c>
      <c r="Q85" s="144">
        <f ca="1">VLOOKUP($D85,Curves!$N$2:$T$2600,4)*$B85</f>
        <v>25.268479016810947</v>
      </c>
      <c r="R85" s="145">
        <f ca="1">VLOOKUP($D85,Curves!$N$2:$T$2600,5)*$B85</f>
        <v>18.53446068302306</v>
      </c>
      <c r="S85" s="189">
        <f t="shared" ca="1" si="82"/>
        <v>1</v>
      </c>
      <c r="T85" s="190">
        <f t="shared" ca="1" si="83"/>
        <v>0</v>
      </c>
      <c r="U85" s="157">
        <f t="shared" ca="1" si="84"/>
        <v>19.724352017311862</v>
      </c>
      <c r="V85" s="157">
        <f t="shared" ca="1" si="85"/>
        <v>20.756337578727397</v>
      </c>
      <c r="W85" s="157">
        <f t="shared" ca="1" si="86"/>
        <v>18.872963929144046</v>
      </c>
      <c r="X85" s="144">
        <f ca="1">VLOOKUP($D85,Curves!$N$2:$T$2600,6)*$B85</f>
        <v>20.986769406952646</v>
      </c>
      <c r="Y85" s="145">
        <f ca="1">VLOOKUP($D85,Curves!$N$2:$T$2600,7)*$B85</f>
        <v>15.864165171102307</v>
      </c>
      <c r="Z85" s="208">
        <f t="shared" ca="1" si="87"/>
        <v>1</v>
      </c>
      <c r="AA85" s="189">
        <f t="shared" ca="1" si="88"/>
        <v>0</v>
      </c>
      <c r="AB85" s="189">
        <f t="shared" ca="1" si="89"/>
        <v>1</v>
      </c>
      <c r="AC85" s="189">
        <f t="shared" ca="1" si="89"/>
        <v>1</v>
      </c>
      <c r="AD85" s="189">
        <f t="shared" ca="1" si="90"/>
        <v>1</v>
      </c>
      <c r="AE85" s="190">
        <f t="shared" ca="1" si="91"/>
        <v>0</v>
      </c>
      <c r="AF85" s="23">
        <f t="shared" ca="1" si="46"/>
        <v>105600</v>
      </c>
      <c r="AG85" s="23">
        <f t="shared" ca="1" si="47"/>
        <v>0</v>
      </c>
      <c r="AH85" s="23">
        <f t="shared" ca="1" si="43"/>
        <v>61200</v>
      </c>
      <c r="AI85" s="23">
        <f t="shared" ca="1" si="72"/>
        <v>0</v>
      </c>
      <c r="AJ85" s="23">
        <f t="shared" ca="1" si="51"/>
        <v>50400</v>
      </c>
      <c r="AK85" s="23">
        <f t="shared" ca="1" si="52"/>
        <v>0</v>
      </c>
      <c r="AL85" s="23">
        <f t="shared" ca="1" si="53"/>
        <v>60000</v>
      </c>
      <c r="AM85" s="23">
        <f t="shared" ca="1" si="73"/>
        <v>0</v>
      </c>
      <c r="AN85" s="23">
        <f t="shared" ca="1" si="74"/>
        <v>126720</v>
      </c>
      <c r="AO85" s="23">
        <f t="shared" ca="1" si="75"/>
        <v>0</v>
      </c>
      <c r="AP85" s="23">
        <f t="shared" ca="1" si="70"/>
        <v>66000</v>
      </c>
      <c r="AQ85" s="23">
        <f t="shared" ca="1" si="71"/>
        <v>0</v>
      </c>
      <c r="AR85" s="236">
        <f t="shared" ca="1" si="92"/>
        <v>469920</v>
      </c>
      <c r="AS85" s="23">
        <f t="shared" ca="1" si="100"/>
        <v>60000</v>
      </c>
      <c r="AT85" s="23">
        <f t="shared" ca="1" si="101"/>
        <v>0</v>
      </c>
      <c r="AU85" s="23">
        <f t="shared" ca="1" si="104"/>
        <v>60000</v>
      </c>
      <c r="AV85" s="23">
        <f t="shared" ca="1" si="105"/>
        <v>0</v>
      </c>
      <c r="AW85" s="23">
        <f t="shared" ca="1" si="36"/>
        <v>105600</v>
      </c>
      <c r="AX85" s="23">
        <f t="shared" ca="1" si="37"/>
        <v>0</v>
      </c>
      <c r="AY85" s="23">
        <f t="shared" ca="1" si="40"/>
        <v>130800</v>
      </c>
      <c r="AZ85" s="23">
        <f t="shared" ca="1" si="41"/>
        <v>0</v>
      </c>
      <c r="BA85" s="23">
        <f t="shared" ca="1" si="48"/>
        <v>60000</v>
      </c>
      <c r="BB85" s="23">
        <f t="shared" ca="1" si="49"/>
        <v>0</v>
      </c>
      <c r="BC85" s="23">
        <f t="shared" ca="1" si="56"/>
        <v>63600</v>
      </c>
      <c r="BD85" s="23">
        <f t="shared" ca="1" si="57"/>
        <v>0</v>
      </c>
      <c r="BE85" s="23">
        <f t="shared" ca="1" si="66"/>
        <v>63600</v>
      </c>
      <c r="BF85" s="23">
        <f t="shared" ca="1" si="67"/>
        <v>0</v>
      </c>
      <c r="BG85" s="23"/>
      <c r="BH85" s="23"/>
      <c r="BI85" s="23"/>
      <c r="BJ85" s="23"/>
      <c r="BK85" s="23"/>
      <c r="BL85" s="23"/>
      <c r="BM85" s="23"/>
      <c r="BN85" s="23"/>
      <c r="BO85" s="236">
        <f t="shared" ca="1" si="93"/>
        <v>543600</v>
      </c>
      <c r="BP85" s="23">
        <f t="shared" ca="1" si="96"/>
        <v>65400</v>
      </c>
      <c r="BQ85" s="23">
        <f t="shared" ca="1" si="97"/>
        <v>32700</v>
      </c>
      <c r="BR85" s="23">
        <f t="shared" ca="1" si="98"/>
        <v>62400</v>
      </c>
      <c r="BS85" s="23">
        <f t="shared" ca="1" si="99"/>
        <v>31200</v>
      </c>
      <c r="BT85" s="23">
        <f t="shared" ca="1" si="102"/>
        <v>67200</v>
      </c>
      <c r="BU85" s="23">
        <f t="shared" ca="1" si="103"/>
        <v>33600</v>
      </c>
      <c r="BV85" s="23">
        <f t="shared" ca="1" si="106"/>
        <v>8400</v>
      </c>
      <c r="BW85" s="23">
        <f t="shared" ca="1" si="107"/>
        <v>4200</v>
      </c>
      <c r="BX85" s="23">
        <f t="shared" ref="BX85:BX148" ca="1" si="108">$BX$7*$J$2*$J$5*$AB85</f>
        <v>66000</v>
      </c>
      <c r="BY85" s="23">
        <f t="shared" ref="BY85:BY148" ca="1" si="109">$BX$7*$J$3*$J$5*$AC85</f>
        <v>33000</v>
      </c>
      <c r="BZ85" s="23">
        <f t="shared" ca="1" si="38"/>
        <v>66000</v>
      </c>
      <c r="CA85" s="23">
        <f t="shared" ca="1" si="39"/>
        <v>33000</v>
      </c>
      <c r="CB85" s="23">
        <f t="shared" ca="1" si="44"/>
        <v>240000</v>
      </c>
      <c r="CC85" s="23">
        <f t="shared" ca="1" si="45"/>
        <v>120000</v>
      </c>
      <c r="CD85" s="23">
        <f t="shared" ca="1" si="58"/>
        <v>120000</v>
      </c>
      <c r="CE85" s="23">
        <f t="shared" ca="1" si="59"/>
        <v>60000</v>
      </c>
      <c r="CF85" s="23">
        <f t="shared" ca="1" si="60"/>
        <v>63600</v>
      </c>
      <c r="CG85" s="23">
        <f t="shared" ca="1" si="61"/>
        <v>31800</v>
      </c>
      <c r="CH85" s="23">
        <f t="shared" ca="1" si="68"/>
        <v>90000</v>
      </c>
      <c r="CI85" s="23">
        <f t="shared" ca="1" si="69"/>
        <v>45000</v>
      </c>
      <c r="CJ85" s="236">
        <f t="shared" ca="1" si="94"/>
        <v>1273500</v>
      </c>
      <c r="CQ85" s="23">
        <f t="shared" ca="1" si="34"/>
        <v>30000</v>
      </c>
      <c r="CR85" s="23">
        <f t="shared" ca="1" si="35"/>
        <v>15000</v>
      </c>
      <c r="CS85" s="23">
        <f t="shared" ca="1" si="62"/>
        <v>60000</v>
      </c>
      <c r="CT85" s="23">
        <f t="shared" ca="1" si="63"/>
        <v>30000</v>
      </c>
      <c r="CU85" s="23">
        <f t="shared" ca="1" si="64"/>
        <v>120000</v>
      </c>
      <c r="CV85" s="23">
        <f t="shared" ca="1" si="65"/>
        <v>60000</v>
      </c>
    </row>
    <row r="86" spans="1:100" x14ac:dyDescent="0.2">
      <c r="A86" s="180">
        <f ca="1">VLOOKUP($D86,Curves!$A$2:$I$1700,9)</f>
        <v>5.9724889066836997E-2</v>
      </c>
      <c r="B86" s="86">
        <f t="shared" ca="1" si="77"/>
        <v>0.68446043668937484</v>
      </c>
      <c r="C86" s="86">
        <f t="shared" ca="1" si="78"/>
        <v>30</v>
      </c>
      <c r="D86" s="143">
        <f t="shared" ca="1" si="95"/>
        <v>39234</v>
      </c>
      <c r="E86" s="181">
        <f ca="1">VLOOKUP($D86,Curves!$A$2:$H$1700,2)*$B86</f>
        <v>2.4948582917327715</v>
      </c>
      <c r="F86" s="180">
        <f ca="1">VLOOKUP($D86,Curves!$A$2:$H$1700,3)*$B86</f>
        <v>0.23271654847438747</v>
      </c>
      <c r="G86" s="180">
        <f ca="1">VLOOKUP($D86,Curves!$A$2:$H$1700,7)*$B86</f>
        <v>-0.13004748297098123</v>
      </c>
      <c r="H86" s="180">
        <f ca="1">VLOOKUP($D86,Curves!$A$2:$H$1700,5)*$B86</f>
        <v>6.8446043668937487E-3</v>
      </c>
      <c r="I86" s="180">
        <f ca="1">VLOOKUP($D86,Curves!$A$2:$H$1700,4)*$B86</f>
        <v>-0.24298345502472807</v>
      </c>
      <c r="J86" s="182">
        <f ca="1">VLOOKUP($D86,Curves!$A$2:$H$1700,8)*$B86</f>
        <v>0</v>
      </c>
      <c r="K86" s="180">
        <f t="shared" ca="1" si="79"/>
        <v>18.889061275310326</v>
      </c>
      <c r="L86" s="144">
        <f ca="1">VLOOKUP($D86,Curves!$N$2:$T$2600,2)*$B86</f>
        <v>21.3258821932905</v>
      </c>
      <c r="M86" s="145">
        <f ca="1">VLOOKUP($D86,Curves!$N$2:$T$2600,3)*$B86</f>
        <v>12.881545418494035</v>
      </c>
      <c r="N86" s="189">
        <f t="shared" ca="1" si="80"/>
        <v>1</v>
      </c>
      <c r="O86" s="190">
        <f t="shared" ca="1" si="81"/>
        <v>0</v>
      </c>
      <c r="P86" s="181">
        <f t="shared" ca="1" si="76"/>
        <v>20.711437187995788</v>
      </c>
      <c r="Q86" s="144">
        <f ca="1">VLOOKUP($D86,Curves!$N$2:$T$2600,4)*$B86</f>
        <v>20.347608573627735</v>
      </c>
      <c r="R86" s="145">
        <f ca="1">VLOOKUP($D86,Curves!$N$2:$T$2600,5)*$B86</f>
        <v>16.358604436876057</v>
      </c>
      <c r="S86" s="189">
        <f t="shared" ca="1" si="82"/>
        <v>0</v>
      </c>
      <c r="T86" s="190">
        <f t="shared" ca="1" si="83"/>
        <v>0</v>
      </c>
      <c r="U86" s="157">
        <f t="shared" ca="1" si="84"/>
        <v>19.736081065713428</v>
      </c>
      <c r="V86" s="157">
        <f t="shared" ca="1" si="85"/>
        <v>20.762771720747491</v>
      </c>
      <c r="W86" s="157">
        <f t="shared" ca="1" si="86"/>
        <v>18.889061275310326</v>
      </c>
      <c r="X86" s="144">
        <f ca="1">VLOOKUP($D86,Curves!$N$2:$T$2600,6)*$B86</f>
        <v>19.348416249942616</v>
      </c>
      <c r="Y86" s="145">
        <f ca="1">VLOOKUP($D86,Curves!$N$2:$T$2600,7)*$B86</f>
        <v>16.239513694334867</v>
      </c>
      <c r="Z86" s="208">
        <f t="shared" ca="1" si="87"/>
        <v>0</v>
      </c>
      <c r="AA86" s="189">
        <f t="shared" ca="1" si="88"/>
        <v>0</v>
      </c>
      <c r="AB86" s="189">
        <f t="shared" ca="1" si="89"/>
        <v>0</v>
      </c>
      <c r="AC86" s="189">
        <f t="shared" ca="1" si="89"/>
        <v>0</v>
      </c>
      <c r="AD86" s="189">
        <f t="shared" ca="1" si="90"/>
        <v>1</v>
      </c>
      <c r="AE86" s="190">
        <f t="shared" ca="1" si="91"/>
        <v>0</v>
      </c>
      <c r="AF86" s="23">
        <f t="shared" ca="1" si="46"/>
        <v>105600</v>
      </c>
      <c r="AG86" s="23">
        <f t="shared" ca="1" si="47"/>
        <v>0</v>
      </c>
      <c r="AH86" s="23">
        <f t="shared" ca="1" si="43"/>
        <v>61200</v>
      </c>
      <c r="AI86" s="23">
        <f t="shared" ca="1" si="72"/>
        <v>0</v>
      </c>
      <c r="AJ86" s="23">
        <f t="shared" ca="1" si="51"/>
        <v>50400</v>
      </c>
      <c r="AK86" s="23">
        <f t="shared" ca="1" si="52"/>
        <v>0</v>
      </c>
      <c r="AL86" s="23">
        <f t="shared" ca="1" si="53"/>
        <v>60000</v>
      </c>
      <c r="AM86" s="23">
        <f t="shared" ca="1" si="73"/>
        <v>0</v>
      </c>
      <c r="AN86" s="23">
        <f t="shared" ca="1" si="74"/>
        <v>126720</v>
      </c>
      <c r="AO86" s="23">
        <f t="shared" ca="1" si="75"/>
        <v>0</v>
      </c>
      <c r="AP86" s="23">
        <f t="shared" ca="1" si="70"/>
        <v>66000</v>
      </c>
      <c r="AQ86" s="23">
        <f t="shared" ca="1" si="71"/>
        <v>0</v>
      </c>
      <c r="AR86" s="236">
        <f t="shared" ca="1" si="92"/>
        <v>469920</v>
      </c>
      <c r="AS86" s="23">
        <f t="shared" ca="1" si="100"/>
        <v>0</v>
      </c>
      <c r="AT86" s="23">
        <f t="shared" ca="1" si="101"/>
        <v>0</v>
      </c>
      <c r="AU86" s="23">
        <f t="shared" ca="1" si="104"/>
        <v>0</v>
      </c>
      <c r="AV86" s="23">
        <f t="shared" ca="1" si="105"/>
        <v>0</v>
      </c>
      <c r="AW86" s="23">
        <f t="shared" ca="1" si="36"/>
        <v>0</v>
      </c>
      <c r="AX86" s="23">
        <f t="shared" ca="1" si="37"/>
        <v>0</v>
      </c>
      <c r="AY86" s="23">
        <f t="shared" ca="1" si="40"/>
        <v>0</v>
      </c>
      <c r="AZ86" s="23">
        <f t="shared" ca="1" si="41"/>
        <v>0</v>
      </c>
      <c r="BA86" s="23">
        <f t="shared" ca="1" si="48"/>
        <v>0</v>
      </c>
      <c r="BB86" s="23">
        <f t="shared" ca="1" si="49"/>
        <v>0</v>
      </c>
      <c r="BC86" s="23">
        <f t="shared" ca="1" si="56"/>
        <v>0</v>
      </c>
      <c r="BD86" s="23">
        <f t="shared" ca="1" si="57"/>
        <v>0</v>
      </c>
      <c r="BE86" s="23">
        <f t="shared" ca="1" si="66"/>
        <v>0</v>
      </c>
      <c r="BF86" s="23">
        <f t="shared" ca="1" si="67"/>
        <v>0</v>
      </c>
      <c r="BG86" s="23"/>
      <c r="BH86" s="23"/>
      <c r="BI86" s="23"/>
      <c r="BJ86" s="23"/>
      <c r="BK86" s="23"/>
      <c r="BL86" s="23"/>
      <c r="BM86" s="23"/>
      <c r="BN86" s="23"/>
      <c r="BO86" s="236">
        <f t="shared" ca="1" si="93"/>
        <v>0</v>
      </c>
      <c r="BP86" s="23">
        <f t="shared" ca="1" si="96"/>
        <v>0</v>
      </c>
      <c r="BQ86" s="23">
        <f t="shared" ca="1" si="97"/>
        <v>0</v>
      </c>
      <c r="BR86" s="23">
        <f t="shared" ca="1" si="98"/>
        <v>0</v>
      </c>
      <c r="BS86" s="23">
        <f t="shared" ca="1" si="99"/>
        <v>0</v>
      </c>
      <c r="BT86" s="23">
        <f t="shared" ca="1" si="102"/>
        <v>0</v>
      </c>
      <c r="BU86" s="23">
        <f t="shared" ca="1" si="103"/>
        <v>0</v>
      </c>
      <c r="BV86" s="23">
        <f t="shared" ca="1" si="106"/>
        <v>0</v>
      </c>
      <c r="BW86" s="23">
        <f t="shared" ca="1" si="107"/>
        <v>0</v>
      </c>
      <c r="BX86" s="23">
        <f t="shared" ca="1" si="108"/>
        <v>0</v>
      </c>
      <c r="BY86" s="23">
        <f t="shared" ca="1" si="109"/>
        <v>0</v>
      </c>
      <c r="BZ86" s="23">
        <f t="shared" ca="1" si="38"/>
        <v>0</v>
      </c>
      <c r="CA86" s="23">
        <f t="shared" ca="1" si="39"/>
        <v>0</v>
      </c>
      <c r="CB86" s="23">
        <f t="shared" ca="1" si="44"/>
        <v>0</v>
      </c>
      <c r="CC86" s="23">
        <f t="shared" ca="1" si="45"/>
        <v>0</v>
      </c>
      <c r="CD86" s="23">
        <f t="shared" ca="1" si="58"/>
        <v>0</v>
      </c>
      <c r="CE86" s="23">
        <f t="shared" ca="1" si="59"/>
        <v>0</v>
      </c>
      <c r="CF86" s="23">
        <f t="shared" ca="1" si="60"/>
        <v>0</v>
      </c>
      <c r="CG86" s="23">
        <f t="shared" ca="1" si="61"/>
        <v>0</v>
      </c>
      <c r="CH86" s="23">
        <f t="shared" ca="1" si="68"/>
        <v>0</v>
      </c>
      <c r="CI86" s="23">
        <f t="shared" ca="1" si="69"/>
        <v>0</v>
      </c>
      <c r="CJ86" s="236">
        <f t="shared" ca="1" si="94"/>
        <v>0</v>
      </c>
      <c r="CQ86" s="23">
        <f t="shared" ca="1" si="34"/>
        <v>0</v>
      </c>
      <c r="CR86" s="23">
        <f t="shared" ca="1" si="35"/>
        <v>0</v>
      </c>
      <c r="CS86" s="23">
        <f t="shared" ca="1" si="62"/>
        <v>0</v>
      </c>
      <c r="CT86" s="23">
        <f t="shared" ca="1" si="63"/>
        <v>0</v>
      </c>
      <c r="CU86" s="23">
        <f t="shared" ca="1" si="64"/>
        <v>0</v>
      </c>
      <c r="CV86" s="23">
        <f t="shared" ca="1" si="65"/>
        <v>0</v>
      </c>
    </row>
    <row r="87" spans="1:100" x14ac:dyDescent="0.2">
      <c r="A87" s="180">
        <f ca="1">VLOOKUP($D87,Curves!$A$2:$I$1700,9)</f>
        <v>5.9748273449635E-2</v>
      </c>
      <c r="B87" s="86">
        <f t="shared" ca="1" si="77"/>
        <v>0.68105903192181694</v>
      </c>
      <c r="C87" s="86">
        <f t="shared" ca="1" si="78"/>
        <v>31</v>
      </c>
      <c r="D87" s="143">
        <f t="shared" ca="1" si="95"/>
        <v>39264</v>
      </c>
      <c r="E87" s="181">
        <f ca="1">VLOOKUP($D87,Curves!$A$2:$H$1700,2)*$B87</f>
        <v>2.49267605683385</v>
      </c>
      <c r="F87" s="180">
        <f ca="1">VLOOKUP($D87,Curves!$A$2:$H$1700,3)*$B87</f>
        <v>0.23156007085341779</v>
      </c>
      <c r="G87" s="180">
        <f ca="1">VLOOKUP($D87,Curves!$A$2:$H$1700,7)*$B87</f>
        <v>-0.12940121606514521</v>
      </c>
      <c r="H87" s="180">
        <f ca="1">VLOOKUP($D87,Curves!$A$2:$H$1700,5)*$B87</f>
        <v>6.8105903192181693E-3</v>
      </c>
      <c r="I87" s="180">
        <f ca="1">VLOOKUP($D87,Curves!$A$2:$H$1700,4)*$B87</f>
        <v>-0.241775956332245</v>
      </c>
      <c r="J87" s="182">
        <f ca="1">VLOOKUP($D87,Curves!$A$2:$H$1700,8)*$B87</f>
        <v>0</v>
      </c>
      <c r="K87" s="180">
        <f t="shared" ca="1" si="79"/>
        <v>18.881750753762038</v>
      </c>
      <c r="L87" s="144">
        <f ca="1">VLOOKUP($D87,Curves!$N$2:$T$2600,2)*$B87</f>
        <v>18.495667759953466</v>
      </c>
      <c r="M87" s="145">
        <f ca="1">VLOOKUP($D87,Curves!$N$2:$T$2600,3)*$B87</f>
        <v>13.410052338540577</v>
      </c>
      <c r="N87" s="189">
        <f t="shared" ca="1" si="80"/>
        <v>0</v>
      </c>
      <c r="O87" s="190">
        <f t="shared" ca="1" si="81"/>
        <v>0</v>
      </c>
      <c r="P87" s="181">
        <f t="shared" ca="1" si="76"/>
        <v>20.695070426253874</v>
      </c>
      <c r="Q87" s="144">
        <f ca="1">VLOOKUP($D87,Curves!$N$2:$T$2600,4)*$B87</f>
        <v>19.054638462320693</v>
      </c>
      <c r="R87" s="145">
        <f ca="1">VLOOKUP($D87,Curves!$N$2:$T$2600,5)*$B87</f>
        <v>15.262532905367918</v>
      </c>
      <c r="S87" s="189">
        <f t="shared" ca="1" si="82"/>
        <v>0</v>
      </c>
      <c r="T87" s="190">
        <f t="shared" ca="1" si="83"/>
        <v>0</v>
      </c>
      <c r="U87" s="157">
        <f t="shared" ca="1" si="84"/>
        <v>19.724561305765288</v>
      </c>
      <c r="V87" s="157">
        <f t="shared" ca="1" si="85"/>
        <v>20.74614985364801</v>
      </c>
      <c r="W87" s="157">
        <f t="shared" ca="1" si="86"/>
        <v>18.881750753762038</v>
      </c>
      <c r="X87" s="144">
        <f ca="1">VLOOKUP($D87,Curves!$N$2:$T$2600,6)*$B87</f>
        <v>17.960014469221392</v>
      </c>
      <c r="Y87" s="145">
        <f ca="1">VLOOKUP($D87,Curves!$N$2:$T$2600,7)*$B87</f>
        <v>15.138511458053079</v>
      </c>
      <c r="Z87" s="208">
        <f t="shared" ca="1" si="87"/>
        <v>0</v>
      </c>
      <c r="AA87" s="189">
        <f t="shared" ca="1" si="88"/>
        <v>0</v>
      </c>
      <c r="AB87" s="189">
        <f t="shared" ca="1" si="89"/>
        <v>0</v>
      </c>
      <c r="AC87" s="189">
        <f t="shared" ca="1" si="89"/>
        <v>0</v>
      </c>
      <c r="AD87" s="189">
        <f t="shared" ca="1" si="90"/>
        <v>0</v>
      </c>
      <c r="AE87" s="190">
        <f t="shared" ca="1" si="91"/>
        <v>0</v>
      </c>
      <c r="AF87" s="23">
        <f t="shared" ca="1" si="46"/>
        <v>0</v>
      </c>
      <c r="AG87" s="23">
        <f t="shared" ca="1" si="47"/>
        <v>0</v>
      </c>
      <c r="AH87" s="23">
        <f t="shared" ca="1" si="43"/>
        <v>0</v>
      </c>
      <c r="AI87" s="23">
        <f t="shared" ca="1" si="72"/>
        <v>0</v>
      </c>
      <c r="AJ87" s="23">
        <f t="shared" ca="1" si="51"/>
        <v>0</v>
      </c>
      <c r="AK87" s="23">
        <f t="shared" ca="1" si="52"/>
        <v>0</v>
      </c>
      <c r="AL87" s="23">
        <f t="shared" ca="1" si="53"/>
        <v>0</v>
      </c>
      <c r="AM87" s="23">
        <f t="shared" ca="1" si="73"/>
        <v>0</v>
      </c>
      <c r="AN87" s="23">
        <f t="shared" ca="1" si="74"/>
        <v>0</v>
      </c>
      <c r="AO87" s="23">
        <f t="shared" ca="1" si="75"/>
        <v>0</v>
      </c>
      <c r="AP87" s="23">
        <f t="shared" ca="1" si="70"/>
        <v>0</v>
      </c>
      <c r="AQ87" s="23">
        <f t="shared" ca="1" si="71"/>
        <v>0</v>
      </c>
      <c r="AR87" s="236">
        <f t="shared" ca="1" si="92"/>
        <v>0</v>
      </c>
      <c r="AS87" s="23">
        <f t="shared" ca="1" si="100"/>
        <v>0</v>
      </c>
      <c r="AT87" s="23">
        <f t="shared" ca="1" si="101"/>
        <v>0</v>
      </c>
      <c r="AU87" s="23">
        <f t="shared" ca="1" si="104"/>
        <v>0</v>
      </c>
      <c r="AV87" s="23">
        <f t="shared" ca="1" si="105"/>
        <v>0</v>
      </c>
      <c r="AW87" s="23">
        <f t="shared" ca="1" si="36"/>
        <v>0</v>
      </c>
      <c r="AX87" s="23">
        <f t="shared" ca="1" si="37"/>
        <v>0</v>
      </c>
      <c r="AY87" s="23">
        <f t="shared" ca="1" si="40"/>
        <v>0</v>
      </c>
      <c r="AZ87" s="23">
        <f t="shared" ca="1" si="41"/>
        <v>0</v>
      </c>
      <c r="BA87" s="23">
        <f t="shared" ca="1" si="48"/>
        <v>0</v>
      </c>
      <c r="BB87" s="23">
        <f t="shared" ca="1" si="49"/>
        <v>0</v>
      </c>
      <c r="BC87" s="23">
        <f t="shared" ca="1" si="56"/>
        <v>0</v>
      </c>
      <c r="BD87" s="23">
        <f t="shared" ca="1" si="57"/>
        <v>0</v>
      </c>
      <c r="BE87" s="23">
        <f t="shared" ca="1" si="66"/>
        <v>0</v>
      </c>
      <c r="BF87" s="23">
        <f t="shared" ca="1" si="67"/>
        <v>0</v>
      </c>
      <c r="BG87" s="23"/>
      <c r="BH87" s="23"/>
      <c r="BI87" s="23"/>
      <c r="BJ87" s="23"/>
      <c r="BK87" s="23"/>
      <c r="BL87" s="23"/>
      <c r="BM87" s="23"/>
      <c r="BN87" s="23"/>
      <c r="BO87" s="236">
        <f t="shared" ca="1" si="93"/>
        <v>0</v>
      </c>
      <c r="BP87" s="23">
        <f t="shared" ca="1" si="96"/>
        <v>0</v>
      </c>
      <c r="BQ87" s="23">
        <f t="shared" ca="1" si="97"/>
        <v>0</v>
      </c>
      <c r="BR87" s="23">
        <f t="shared" ca="1" si="98"/>
        <v>0</v>
      </c>
      <c r="BS87" s="23">
        <f t="shared" ca="1" si="99"/>
        <v>0</v>
      </c>
      <c r="BT87" s="23">
        <f t="shared" ca="1" si="102"/>
        <v>0</v>
      </c>
      <c r="BU87" s="23">
        <f t="shared" ca="1" si="103"/>
        <v>0</v>
      </c>
      <c r="BV87" s="23">
        <f t="shared" ca="1" si="106"/>
        <v>0</v>
      </c>
      <c r="BW87" s="23">
        <f t="shared" ca="1" si="107"/>
        <v>0</v>
      </c>
      <c r="BX87" s="23">
        <f t="shared" ca="1" si="108"/>
        <v>0</v>
      </c>
      <c r="BY87" s="23">
        <f t="shared" ca="1" si="109"/>
        <v>0</v>
      </c>
      <c r="BZ87" s="23">
        <f t="shared" ca="1" si="38"/>
        <v>0</v>
      </c>
      <c r="CA87" s="23">
        <f t="shared" ca="1" si="39"/>
        <v>0</v>
      </c>
      <c r="CB87" s="23">
        <f t="shared" ca="1" si="44"/>
        <v>0</v>
      </c>
      <c r="CC87" s="23">
        <f t="shared" ca="1" si="45"/>
        <v>0</v>
      </c>
      <c r="CD87" s="23">
        <f t="shared" ca="1" si="58"/>
        <v>0</v>
      </c>
      <c r="CE87" s="23">
        <f t="shared" ca="1" si="59"/>
        <v>0</v>
      </c>
      <c r="CF87" s="23">
        <f t="shared" ca="1" si="60"/>
        <v>0</v>
      </c>
      <c r="CG87" s="23">
        <f t="shared" ca="1" si="61"/>
        <v>0</v>
      </c>
      <c r="CH87" s="23">
        <f t="shared" ca="1" si="68"/>
        <v>0</v>
      </c>
      <c r="CI87" s="23">
        <f t="shared" ca="1" si="69"/>
        <v>0</v>
      </c>
      <c r="CJ87" s="236">
        <f t="shared" ca="1" si="94"/>
        <v>0</v>
      </c>
      <c r="CQ87" s="23">
        <f t="shared" ca="1" si="34"/>
        <v>0</v>
      </c>
      <c r="CR87" s="23">
        <f t="shared" ca="1" si="35"/>
        <v>0</v>
      </c>
      <c r="CS87" s="23">
        <f t="shared" ca="1" si="62"/>
        <v>0</v>
      </c>
      <c r="CT87" s="23">
        <f t="shared" ca="1" si="63"/>
        <v>0</v>
      </c>
      <c r="CU87" s="23">
        <f t="shared" ca="1" si="64"/>
        <v>0</v>
      </c>
      <c r="CV87" s="23">
        <f t="shared" ca="1" si="65"/>
        <v>0</v>
      </c>
    </row>
    <row r="88" spans="1:100" x14ac:dyDescent="0.2">
      <c r="A88" s="180">
        <f ca="1">VLOOKUP($D88,Curves!$A$2:$I$1700,9)</f>
        <v>5.9772437312050002E-2</v>
      </c>
      <c r="B88" s="86">
        <f t="shared" ca="1" si="77"/>
        <v>0.67755934990117328</v>
      </c>
      <c r="C88" s="86">
        <f t="shared" ca="1" si="78"/>
        <v>31</v>
      </c>
      <c r="D88" s="143">
        <f t="shared" ca="1" si="95"/>
        <v>39295</v>
      </c>
      <c r="E88" s="181">
        <f ca="1">VLOOKUP($D88,Curves!$A$2:$H$1700,2)*$B88</f>
        <v>2.4866428141373058</v>
      </c>
      <c r="F88" s="180">
        <f ca="1">VLOOKUP($D88,Curves!$A$2:$H$1700,3)*$B88</f>
        <v>0.23037017896639894</v>
      </c>
      <c r="G88" s="180">
        <f ca="1">VLOOKUP($D88,Curves!$A$2:$H$1700,7)*$B88</f>
        <v>-0.12873627648122293</v>
      </c>
      <c r="H88" s="180">
        <f ca="1">VLOOKUP($D88,Curves!$A$2:$H$1700,5)*$B88</f>
        <v>6.7755934990117329E-3</v>
      </c>
      <c r="I88" s="180">
        <f ca="1">VLOOKUP($D88,Curves!$A$2:$H$1700,4)*$B88</f>
        <v>-0.2405335692149165</v>
      </c>
      <c r="J88" s="182">
        <f ca="1">VLOOKUP($D88,Curves!$A$2:$H$1700,8)*$B88</f>
        <v>0</v>
      </c>
      <c r="K88" s="180">
        <f t="shared" ca="1" si="79"/>
        <v>18.84581933691792</v>
      </c>
      <c r="L88" s="144">
        <f ca="1">VLOOKUP($D88,Curves!$N$2:$T$2600,2)*$B88</f>
        <v>16.33557150162601</v>
      </c>
      <c r="M88" s="145">
        <f ca="1">VLOOKUP($D88,Curves!$N$2:$T$2600,3)*$B88</f>
        <v>10.122736687523528</v>
      </c>
      <c r="N88" s="189">
        <f t="shared" ca="1" si="80"/>
        <v>0</v>
      </c>
      <c r="O88" s="190">
        <f t="shared" ca="1" si="81"/>
        <v>0</v>
      </c>
      <c r="P88" s="181">
        <f t="shared" ca="1" si="76"/>
        <v>20.649821106029794</v>
      </c>
      <c r="Q88" s="144">
        <f ca="1">VLOOKUP($D88,Curves!$N$2:$T$2600,4)*$B88</f>
        <v>17.530323168393107</v>
      </c>
      <c r="R88" s="145">
        <f ca="1">VLOOKUP($D88,Curves!$N$2:$T$2600,5)*$B88</f>
        <v>12.765218152138104</v>
      </c>
      <c r="S88" s="189">
        <f t="shared" ca="1" si="82"/>
        <v>0</v>
      </c>
      <c r="T88" s="190">
        <f t="shared" ca="1" si="83"/>
        <v>0</v>
      </c>
      <c r="U88" s="157">
        <f t="shared" ca="1" si="84"/>
        <v>19.684299032420622</v>
      </c>
      <c r="V88" s="157">
        <f t="shared" ca="1" si="85"/>
        <v>20.700638057272382</v>
      </c>
      <c r="W88" s="157">
        <f t="shared" ca="1" si="86"/>
        <v>18.84581933691792</v>
      </c>
      <c r="X88" s="144">
        <f ca="1">VLOOKUP($D88,Curves!$N$2:$T$2600,6)*$B88</f>
        <v>12.354325366201572</v>
      </c>
      <c r="Y88" s="145">
        <f ca="1">VLOOKUP($D88,Curves!$N$2:$T$2600,7)*$B88</f>
        <v>11.934426861357277</v>
      </c>
      <c r="Z88" s="208">
        <f t="shared" ca="1" si="87"/>
        <v>0</v>
      </c>
      <c r="AA88" s="189">
        <f t="shared" ca="1" si="88"/>
        <v>0</v>
      </c>
      <c r="AB88" s="189">
        <f t="shared" ca="1" si="89"/>
        <v>0</v>
      </c>
      <c r="AC88" s="189">
        <f t="shared" ca="1" si="89"/>
        <v>0</v>
      </c>
      <c r="AD88" s="189">
        <f t="shared" ca="1" si="90"/>
        <v>0</v>
      </c>
      <c r="AE88" s="190">
        <f t="shared" ca="1" si="91"/>
        <v>0</v>
      </c>
      <c r="AF88" s="23">
        <f t="shared" ca="1" si="46"/>
        <v>0</v>
      </c>
      <c r="AG88" s="23">
        <f t="shared" ca="1" si="47"/>
        <v>0</v>
      </c>
      <c r="AH88" s="23">
        <f t="shared" ca="1" si="43"/>
        <v>0</v>
      </c>
      <c r="AI88" s="23">
        <f t="shared" ca="1" si="72"/>
        <v>0</v>
      </c>
      <c r="AJ88" s="23">
        <f t="shared" ca="1" si="51"/>
        <v>0</v>
      </c>
      <c r="AK88" s="23">
        <f t="shared" ca="1" si="52"/>
        <v>0</v>
      </c>
      <c r="AL88" s="23">
        <f t="shared" ca="1" si="53"/>
        <v>0</v>
      </c>
      <c r="AM88" s="23">
        <f t="shared" ca="1" si="73"/>
        <v>0</v>
      </c>
      <c r="AN88" s="23">
        <f t="shared" ca="1" si="74"/>
        <v>0</v>
      </c>
      <c r="AO88" s="23">
        <f t="shared" ca="1" si="75"/>
        <v>0</v>
      </c>
      <c r="AP88" s="23">
        <f t="shared" ca="1" si="70"/>
        <v>0</v>
      </c>
      <c r="AQ88" s="23">
        <f t="shared" ca="1" si="71"/>
        <v>0</v>
      </c>
      <c r="AR88" s="236">
        <f t="shared" ca="1" si="92"/>
        <v>0</v>
      </c>
      <c r="AS88" s="23">
        <f t="shared" ca="1" si="100"/>
        <v>0</v>
      </c>
      <c r="AT88" s="23">
        <f t="shared" ca="1" si="101"/>
        <v>0</v>
      </c>
      <c r="AU88" s="23">
        <f t="shared" ca="1" si="104"/>
        <v>0</v>
      </c>
      <c r="AV88" s="23">
        <f t="shared" ca="1" si="105"/>
        <v>0</v>
      </c>
      <c r="AW88" s="23">
        <f t="shared" ca="1" si="36"/>
        <v>0</v>
      </c>
      <c r="AX88" s="23">
        <f t="shared" ca="1" si="37"/>
        <v>0</v>
      </c>
      <c r="AY88" s="23">
        <f t="shared" ca="1" si="40"/>
        <v>0</v>
      </c>
      <c r="AZ88" s="23">
        <f t="shared" ca="1" si="41"/>
        <v>0</v>
      </c>
      <c r="BA88" s="23">
        <f t="shared" ca="1" si="48"/>
        <v>0</v>
      </c>
      <c r="BB88" s="23">
        <f t="shared" ca="1" si="49"/>
        <v>0</v>
      </c>
      <c r="BC88" s="23">
        <f t="shared" ca="1" si="56"/>
        <v>0</v>
      </c>
      <c r="BD88" s="23">
        <f t="shared" ca="1" si="57"/>
        <v>0</v>
      </c>
      <c r="BE88" s="23">
        <f t="shared" ca="1" si="66"/>
        <v>0</v>
      </c>
      <c r="BF88" s="23">
        <f t="shared" ca="1" si="67"/>
        <v>0</v>
      </c>
      <c r="BG88" s="23"/>
      <c r="BH88" s="23"/>
      <c r="BI88" s="23"/>
      <c r="BJ88" s="23"/>
      <c r="BK88" s="23"/>
      <c r="BL88" s="23"/>
      <c r="BM88" s="23"/>
      <c r="BN88" s="23"/>
      <c r="BO88" s="236">
        <f t="shared" ca="1" si="93"/>
        <v>0</v>
      </c>
      <c r="BP88" s="23">
        <f t="shared" ca="1" si="96"/>
        <v>0</v>
      </c>
      <c r="BQ88" s="23">
        <f t="shared" ca="1" si="97"/>
        <v>0</v>
      </c>
      <c r="BR88" s="23">
        <f t="shared" ca="1" si="98"/>
        <v>0</v>
      </c>
      <c r="BS88" s="23">
        <f t="shared" ca="1" si="99"/>
        <v>0</v>
      </c>
      <c r="BT88" s="23">
        <f t="shared" ca="1" si="102"/>
        <v>0</v>
      </c>
      <c r="BU88" s="23">
        <f t="shared" ca="1" si="103"/>
        <v>0</v>
      </c>
      <c r="BV88" s="23">
        <f t="shared" ca="1" si="106"/>
        <v>0</v>
      </c>
      <c r="BW88" s="23">
        <f t="shared" ca="1" si="107"/>
        <v>0</v>
      </c>
      <c r="BX88" s="23">
        <f t="shared" ca="1" si="108"/>
        <v>0</v>
      </c>
      <c r="BY88" s="23">
        <f t="shared" ca="1" si="109"/>
        <v>0</v>
      </c>
      <c r="BZ88" s="23">
        <f t="shared" ca="1" si="38"/>
        <v>0</v>
      </c>
      <c r="CA88" s="23">
        <f t="shared" ca="1" si="39"/>
        <v>0</v>
      </c>
      <c r="CB88" s="23">
        <f t="shared" ca="1" si="44"/>
        <v>0</v>
      </c>
      <c r="CC88" s="23">
        <f t="shared" ca="1" si="45"/>
        <v>0</v>
      </c>
      <c r="CD88" s="23">
        <f t="shared" ca="1" si="58"/>
        <v>0</v>
      </c>
      <c r="CE88" s="23">
        <f t="shared" ca="1" si="59"/>
        <v>0</v>
      </c>
      <c r="CF88" s="23">
        <f t="shared" ca="1" si="60"/>
        <v>0</v>
      </c>
      <c r="CG88" s="23">
        <f t="shared" ca="1" si="61"/>
        <v>0</v>
      </c>
      <c r="CH88" s="23">
        <f t="shared" ca="1" si="68"/>
        <v>0</v>
      </c>
      <c r="CI88" s="23">
        <f t="shared" ca="1" si="69"/>
        <v>0</v>
      </c>
      <c r="CJ88" s="236">
        <f t="shared" ca="1" si="94"/>
        <v>0</v>
      </c>
      <c r="CQ88" s="23">
        <f t="shared" ca="1" si="34"/>
        <v>0</v>
      </c>
      <c r="CR88" s="23">
        <f t="shared" ca="1" si="35"/>
        <v>0</v>
      </c>
      <c r="CS88" s="23">
        <f t="shared" ca="1" si="62"/>
        <v>0</v>
      </c>
      <c r="CT88" s="23">
        <f t="shared" ca="1" si="63"/>
        <v>0</v>
      </c>
      <c r="CU88" s="23">
        <f t="shared" ca="1" si="64"/>
        <v>0</v>
      </c>
      <c r="CV88" s="23">
        <f t="shared" ca="1" si="65"/>
        <v>0</v>
      </c>
    </row>
    <row r="89" spans="1:100" x14ac:dyDescent="0.2">
      <c r="A89" s="180">
        <f ca="1">VLOOKUP($D89,Curves!$A$2:$I$1700,9)</f>
        <v>5.9796601174659E-2</v>
      </c>
      <c r="B89" s="86">
        <f t="shared" ca="1" si="77"/>
        <v>0.67407496788149623</v>
      </c>
      <c r="C89" s="86">
        <f t="shared" ca="1" si="78"/>
        <v>30</v>
      </c>
      <c r="D89" s="143">
        <f t="shared" ca="1" si="95"/>
        <v>39326</v>
      </c>
      <c r="E89" s="181">
        <f ca="1">VLOOKUP($D89,Curves!$A$2:$H$1700,2)*$B89</f>
        <v>2.4853144065790764</v>
      </c>
      <c r="F89" s="180">
        <f ca="1">VLOOKUP($D89,Curves!$A$2:$H$1700,3)*$B89</f>
        <v>0.22918548907970873</v>
      </c>
      <c r="G89" s="180">
        <f ca="1">VLOOKUP($D89,Curves!$A$2:$H$1700,7)*$B89</f>
        <v>-0.12807424389748429</v>
      </c>
      <c r="H89" s="180">
        <f ca="1">VLOOKUP($D89,Curves!$A$2:$H$1700,5)*$B89</f>
        <v>6.7407496788149624E-3</v>
      </c>
      <c r="I89" s="180">
        <f ca="1">VLOOKUP($D89,Curves!$A$2:$H$1700,4)*$B89</f>
        <v>-0.23929661359793114</v>
      </c>
      <c r="J89" s="182">
        <f ca="1">VLOOKUP($D89,Curves!$A$2:$H$1700,8)*$B89</f>
        <v>0</v>
      </c>
      <c r="K89" s="180">
        <f t="shared" ca="1" si="79"/>
        <v>18.845133447358592</v>
      </c>
      <c r="L89" s="144">
        <f ca="1">VLOOKUP($D89,Curves!$N$2:$T$2600,2)*$B89</f>
        <v>16.588602511994051</v>
      </c>
      <c r="M89" s="145">
        <f ca="1">VLOOKUP($D89,Curves!$N$2:$T$2600,3)*$B89</f>
        <v>10.030235522076664</v>
      </c>
      <c r="N89" s="189">
        <f t="shared" ca="1" si="80"/>
        <v>0</v>
      </c>
      <c r="O89" s="190">
        <f t="shared" ca="1" si="81"/>
        <v>0</v>
      </c>
      <c r="P89" s="181">
        <f t="shared" ca="1" si="76"/>
        <v>20.639858049343072</v>
      </c>
      <c r="Q89" s="144">
        <f ca="1">VLOOKUP($D89,Curves!$N$2:$T$2600,4)*$B89</f>
        <v>18.451285077896088</v>
      </c>
      <c r="R89" s="145">
        <f ca="1">VLOOKUP($D89,Curves!$N$2:$T$2600,5)*$B89</f>
        <v>9.4168273013045027</v>
      </c>
      <c r="S89" s="189">
        <f t="shared" ca="1" si="82"/>
        <v>0</v>
      </c>
      <c r="T89" s="190">
        <f t="shared" ca="1" si="83"/>
        <v>0</v>
      </c>
      <c r="U89" s="157">
        <f t="shared" ca="1" si="84"/>
        <v>19.679301220111942</v>
      </c>
      <c r="V89" s="157">
        <f t="shared" ca="1" si="85"/>
        <v>20.690413671934184</v>
      </c>
      <c r="W89" s="157">
        <f t="shared" ca="1" si="86"/>
        <v>18.845133447358592</v>
      </c>
      <c r="X89" s="144">
        <f ca="1">VLOOKUP($D89,Curves!$N$2:$T$2600,6)*$B89</f>
        <v>13.133386355004706</v>
      </c>
      <c r="Y89" s="145">
        <f ca="1">VLOOKUP($D89,Curves!$N$2:$T$2600,7)*$B89</f>
        <v>11.699551665809317</v>
      </c>
      <c r="Z89" s="208">
        <f t="shared" ca="1" si="87"/>
        <v>0</v>
      </c>
      <c r="AA89" s="189">
        <f t="shared" ca="1" si="88"/>
        <v>0</v>
      </c>
      <c r="AB89" s="189">
        <f t="shared" ca="1" si="89"/>
        <v>0</v>
      </c>
      <c r="AC89" s="189">
        <f t="shared" ca="1" si="89"/>
        <v>0</v>
      </c>
      <c r="AD89" s="189">
        <f t="shared" ca="1" si="90"/>
        <v>0</v>
      </c>
      <c r="AE89" s="190">
        <f t="shared" ca="1" si="91"/>
        <v>0</v>
      </c>
      <c r="AF89" s="23">
        <f t="shared" ca="1" si="46"/>
        <v>0</v>
      </c>
      <c r="AG89" s="23">
        <f t="shared" ca="1" si="47"/>
        <v>0</v>
      </c>
      <c r="AH89" s="23">
        <f t="shared" ca="1" si="43"/>
        <v>0</v>
      </c>
      <c r="AI89" s="23">
        <f t="shared" ca="1" si="72"/>
        <v>0</v>
      </c>
      <c r="AJ89" s="23">
        <f t="shared" ca="1" si="51"/>
        <v>0</v>
      </c>
      <c r="AK89" s="23">
        <f t="shared" ca="1" si="52"/>
        <v>0</v>
      </c>
      <c r="AL89" s="23">
        <f t="shared" ca="1" si="53"/>
        <v>0</v>
      </c>
      <c r="AM89" s="23">
        <f t="shared" ca="1" si="73"/>
        <v>0</v>
      </c>
      <c r="AN89" s="23">
        <f t="shared" ca="1" si="74"/>
        <v>0</v>
      </c>
      <c r="AO89" s="23">
        <f t="shared" ca="1" si="75"/>
        <v>0</v>
      </c>
      <c r="AP89" s="23">
        <f t="shared" ca="1" si="70"/>
        <v>0</v>
      </c>
      <c r="AQ89" s="23">
        <f t="shared" ca="1" si="71"/>
        <v>0</v>
      </c>
      <c r="AR89" s="236">
        <f t="shared" ca="1" si="92"/>
        <v>0</v>
      </c>
      <c r="AS89" s="23">
        <f t="shared" ca="1" si="100"/>
        <v>0</v>
      </c>
      <c r="AT89" s="23">
        <f t="shared" ca="1" si="101"/>
        <v>0</v>
      </c>
      <c r="AU89" s="23">
        <f t="shared" ca="1" si="104"/>
        <v>0</v>
      </c>
      <c r="AV89" s="23">
        <f t="shared" ca="1" si="105"/>
        <v>0</v>
      </c>
      <c r="AW89" s="23">
        <f t="shared" ca="1" si="36"/>
        <v>0</v>
      </c>
      <c r="AX89" s="23">
        <f t="shared" ca="1" si="37"/>
        <v>0</v>
      </c>
      <c r="AY89" s="23">
        <f t="shared" ca="1" si="40"/>
        <v>0</v>
      </c>
      <c r="AZ89" s="23">
        <f t="shared" ca="1" si="41"/>
        <v>0</v>
      </c>
      <c r="BA89" s="23">
        <f t="shared" ca="1" si="48"/>
        <v>0</v>
      </c>
      <c r="BB89" s="23">
        <f t="shared" ca="1" si="49"/>
        <v>0</v>
      </c>
      <c r="BC89" s="23">
        <f t="shared" ca="1" si="56"/>
        <v>0</v>
      </c>
      <c r="BD89" s="23">
        <f t="shared" ca="1" si="57"/>
        <v>0</v>
      </c>
      <c r="BE89" s="23">
        <f t="shared" ca="1" si="66"/>
        <v>0</v>
      </c>
      <c r="BF89" s="23">
        <f t="shared" ca="1" si="67"/>
        <v>0</v>
      </c>
      <c r="BG89" s="23"/>
      <c r="BH89" s="23"/>
      <c r="BI89" s="23"/>
      <c r="BJ89" s="23"/>
      <c r="BK89" s="23"/>
      <c r="BL89" s="23"/>
      <c r="BM89" s="23"/>
      <c r="BN89" s="23"/>
      <c r="BO89" s="236">
        <f t="shared" ca="1" si="93"/>
        <v>0</v>
      </c>
      <c r="BP89" s="23">
        <f t="shared" ca="1" si="96"/>
        <v>0</v>
      </c>
      <c r="BQ89" s="23">
        <f t="shared" ca="1" si="97"/>
        <v>0</v>
      </c>
      <c r="BR89" s="23">
        <f t="shared" ca="1" si="98"/>
        <v>0</v>
      </c>
      <c r="BS89" s="23">
        <f t="shared" ca="1" si="99"/>
        <v>0</v>
      </c>
      <c r="BT89" s="23">
        <f t="shared" ca="1" si="102"/>
        <v>0</v>
      </c>
      <c r="BU89" s="23">
        <f t="shared" ca="1" si="103"/>
        <v>0</v>
      </c>
      <c r="BV89" s="23">
        <f t="shared" ca="1" si="106"/>
        <v>0</v>
      </c>
      <c r="BW89" s="23">
        <f t="shared" ca="1" si="107"/>
        <v>0</v>
      </c>
      <c r="BX89" s="23">
        <f t="shared" ca="1" si="108"/>
        <v>0</v>
      </c>
      <c r="BY89" s="23">
        <f t="shared" ca="1" si="109"/>
        <v>0</v>
      </c>
      <c r="BZ89" s="23">
        <f t="shared" ca="1" si="38"/>
        <v>0</v>
      </c>
      <c r="CA89" s="23">
        <f t="shared" ca="1" si="39"/>
        <v>0</v>
      </c>
      <c r="CB89" s="23">
        <f t="shared" ca="1" si="44"/>
        <v>0</v>
      </c>
      <c r="CC89" s="23">
        <f t="shared" ca="1" si="45"/>
        <v>0</v>
      </c>
      <c r="CD89" s="23">
        <f t="shared" ca="1" si="58"/>
        <v>0</v>
      </c>
      <c r="CE89" s="23">
        <f t="shared" ca="1" si="59"/>
        <v>0</v>
      </c>
      <c r="CF89" s="23">
        <f t="shared" ca="1" si="60"/>
        <v>0</v>
      </c>
      <c r="CG89" s="23">
        <f t="shared" ca="1" si="61"/>
        <v>0</v>
      </c>
      <c r="CH89" s="23">
        <f t="shared" ca="1" si="68"/>
        <v>0</v>
      </c>
      <c r="CI89" s="23">
        <f t="shared" ca="1" si="69"/>
        <v>0</v>
      </c>
      <c r="CJ89" s="236">
        <f t="shared" ca="1" si="94"/>
        <v>0</v>
      </c>
      <c r="CQ89" s="23">
        <f t="shared" ca="1" si="34"/>
        <v>0</v>
      </c>
      <c r="CR89" s="23">
        <f t="shared" ca="1" si="35"/>
        <v>0</v>
      </c>
      <c r="CS89" s="23">
        <f t="shared" ca="1" si="62"/>
        <v>0</v>
      </c>
      <c r="CT89" s="23">
        <f t="shared" ca="1" si="63"/>
        <v>0</v>
      </c>
      <c r="CU89" s="23">
        <f t="shared" ca="1" si="64"/>
        <v>0</v>
      </c>
      <c r="CV89" s="23">
        <f t="shared" ca="1" si="65"/>
        <v>0</v>
      </c>
    </row>
    <row r="90" spans="1:100" x14ac:dyDescent="0.2">
      <c r="A90" s="180">
        <f ca="1">VLOOKUP($D90,Curves!$A$2:$I$1700,9)</f>
        <v>5.9819985558014002E-2</v>
      </c>
      <c r="B90" s="86">
        <f t="shared" ca="1" si="77"/>
        <v>0.67071750491766635</v>
      </c>
      <c r="C90" s="86">
        <f t="shared" ca="1" si="78"/>
        <v>31</v>
      </c>
      <c r="D90" s="143">
        <f t="shared" ca="1" si="95"/>
        <v>39356</v>
      </c>
      <c r="E90" s="181">
        <f ca="1">VLOOKUP($D90,Curves!$A$2:$H$1700,2)*$B90</f>
        <v>2.4796426156806124</v>
      </c>
      <c r="F90" s="180">
        <f ca="1">VLOOKUP($D90,Curves!$A$2:$H$1700,3)*$B90</f>
        <v>0.22804395167200658</v>
      </c>
      <c r="G90" s="180">
        <f ca="1">VLOOKUP($D90,Curves!$A$2:$H$1700,7)*$B90</f>
        <v>-0.12743632593435661</v>
      </c>
      <c r="H90" s="180">
        <f ca="1">VLOOKUP($D90,Curves!$A$2:$H$1700,5)*$B90</f>
        <v>6.7071750491766637E-3</v>
      </c>
      <c r="I90" s="180">
        <f ca="1">VLOOKUP($D90,Curves!$A$2:$H$1700,4)*$B90</f>
        <v>-0.23810471424577154</v>
      </c>
      <c r="J90" s="182">
        <f ca="1">VLOOKUP($D90,Curves!$A$2:$H$1700,8)*$B90</f>
        <v>0</v>
      </c>
      <c r="K90" s="180">
        <f t="shared" ca="1" si="79"/>
        <v>18.811534260761306</v>
      </c>
      <c r="L90" s="144">
        <f ca="1">VLOOKUP($D90,Curves!$N$2:$T$2600,2)*$B90</f>
        <v>37.298219905813937</v>
      </c>
      <c r="M90" s="145">
        <f ca="1">VLOOKUP($D90,Curves!$N$2:$T$2600,3)*$B90</f>
        <v>10.094298449010878</v>
      </c>
      <c r="N90" s="189">
        <f t="shared" ca="1" si="80"/>
        <v>1</v>
      </c>
      <c r="O90" s="190">
        <f t="shared" ca="1" si="81"/>
        <v>0</v>
      </c>
      <c r="P90" s="181">
        <f t="shared" ca="1" si="76"/>
        <v>20.597319617604594</v>
      </c>
      <c r="Q90" s="144">
        <f ca="1">VLOOKUP($D90,Curves!$N$2:$T$2600,4)*$B90</f>
        <v>23.725122125380594</v>
      </c>
      <c r="R90" s="145">
        <f ca="1">VLOOKUP($D90,Curves!$N$2:$T$2600,5)*$B90</f>
        <v>11.522926734485507</v>
      </c>
      <c r="S90" s="189">
        <f t="shared" ca="1" si="82"/>
        <v>1</v>
      </c>
      <c r="T90" s="190">
        <f t="shared" ca="1" si="83"/>
        <v>0</v>
      </c>
      <c r="U90" s="157">
        <f t="shared" ca="1" si="84"/>
        <v>19.641547173096917</v>
      </c>
      <c r="V90" s="157">
        <f t="shared" ca="1" si="85"/>
        <v>20.647623430473416</v>
      </c>
      <c r="W90" s="157">
        <f t="shared" ca="1" si="86"/>
        <v>18.811534260761306</v>
      </c>
      <c r="X90" s="144">
        <f ca="1">VLOOKUP($D90,Curves!$N$2:$T$2600,6)*$B90</f>
        <v>38.890594931982548</v>
      </c>
      <c r="Y90" s="145">
        <f ca="1">VLOOKUP($D90,Curves!$N$2:$T$2600,7)*$B90</f>
        <v>6.6689534552461174</v>
      </c>
      <c r="Z90" s="208">
        <f t="shared" ca="1" si="87"/>
        <v>1</v>
      </c>
      <c r="AA90" s="189">
        <f t="shared" ca="1" si="88"/>
        <v>0</v>
      </c>
      <c r="AB90" s="189">
        <f t="shared" ca="1" si="89"/>
        <v>1</v>
      </c>
      <c r="AC90" s="189">
        <f t="shared" ca="1" si="89"/>
        <v>1</v>
      </c>
      <c r="AD90" s="189">
        <f t="shared" ca="1" si="90"/>
        <v>1</v>
      </c>
      <c r="AE90" s="190">
        <f t="shared" ca="1" si="91"/>
        <v>0</v>
      </c>
      <c r="AF90" s="23">
        <f t="shared" ca="1" si="46"/>
        <v>105600</v>
      </c>
      <c r="AG90" s="23">
        <f t="shared" ca="1" si="47"/>
        <v>0</v>
      </c>
      <c r="AH90" s="23">
        <f t="shared" ca="1" si="43"/>
        <v>61200</v>
      </c>
      <c r="AI90" s="23">
        <f t="shared" ca="1" si="72"/>
        <v>0</v>
      </c>
      <c r="AJ90" s="23">
        <f t="shared" ca="1" si="51"/>
        <v>50400</v>
      </c>
      <c r="AK90" s="23">
        <f t="shared" ca="1" si="52"/>
        <v>0</v>
      </c>
      <c r="AL90" s="23">
        <f t="shared" ca="1" si="53"/>
        <v>60000</v>
      </c>
      <c r="AM90" s="23">
        <f t="shared" ca="1" si="73"/>
        <v>0</v>
      </c>
      <c r="AN90" s="23">
        <f t="shared" ca="1" si="74"/>
        <v>126720</v>
      </c>
      <c r="AO90" s="23">
        <f t="shared" ca="1" si="75"/>
        <v>0</v>
      </c>
      <c r="AP90" s="23">
        <f t="shared" ca="1" si="70"/>
        <v>66000</v>
      </c>
      <c r="AQ90" s="23">
        <f t="shared" ca="1" si="71"/>
        <v>0</v>
      </c>
      <c r="AR90" s="236">
        <f t="shared" ca="1" si="92"/>
        <v>469920</v>
      </c>
      <c r="AS90" s="23">
        <f t="shared" ca="1" si="100"/>
        <v>60000</v>
      </c>
      <c r="AT90" s="23">
        <f t="shared" ca="1" si="101"/>
        <v>0</v>
      </c>
      <c r="AU90" s="23">
        <f t="shared" ca="1" si="104"/>
        <v>60000</v>
      </c>
      <c r="AV90" s="23">
        <f t="shared" ca="1" si="105"/>
        <v>0</v>
      </c>
      <c r="AW90" s="23">
        <f t="shared" ca="1" si="36"/>
        <v>105600</v>
      </c>
      <c r="AX90" s="23">
        <f t="shared" ca="1" si="37"/>
        <v>0</v>
      </c>
      <c r="AY90" s="23">
        <f t="shared" ca="1" si="40"/>
        <v>130800</v>
      </c>
      <c r="AZ90" s="23">
        <f t="shared" ca="1" si="41"/>
        <v>0</v>
      </c>
      <c r="BA90" s="23">
        <f t="shared" ca="1" si="48"/>
        <v>60000</v>
      </c>
      <c r="BB90" s="23">
        <f t="shared" ca="1" si="49"/>
        <v>0</v>
      </c>
      <c r="BC90" s="23">
        <f t="shared" ca="1" si="56"/>
        <v>63600</v>
      </c>
      <c r="BD90" s="23">
        <f t="shared" ca="1" si="57"/>
        <v>0</v>
      </c>
      <c r="BE90" s="23">
        <f t="shared" ca="1" si="66"/>
        <v>63600</v>
      </c>
      <c r="BF90" s="23">
        <f t="shared" ca="1" si="67"/>
        <v>0</v>
      </c>
      <c r="BG90" s="23"/>
      <c r="BH90" s="23"/>
      <c r="BI90" s="23"/>
      <c r="BJ90" s="23"/>
      <c r="BK90" s="23"/>
      <c r="BL90" s="23"/>
      <c r="BM90" s="23"/>
      <c r="BN90" s="23"/>
      <c r="BO90" s="236">
        <f t="shared" ca="1" si="93"/>
        <v>543600</v>
      </c>
      <c r="BP90" s="23">
        <f t="shared" ca="1" si="96"/>
        <v>65400</v>
      </c>
      <c r="BQ90" s="23">
        <f t="shared" ca="1" si="97"/>
        <v>32700</v>
      </c>
      <c r="BR90" s="23">
        <f t="shared" ca="1" si="98"/>
        <v>62400</v>
      </c>
      <c r="BS90" s="23">
        <f t="shared" ca="1" si="99"/>
        <v>31200</v>
      </c>
      <c r="BT90" s="23">
        <f t="shared" ca="1" si="102"/>
        <v>67200</v>
      </c>
      <c r="BU90" s="23">
        <f t="shared" ca="1" si="103"/>
        <v>33600</v>
      </c>
      <c r="BV90" s="23">
        <f t="shared" ca="1" si="106"/>
        <v>8400</v>
      </c>
      <c r="BW90" s="23">
        <f t="shared" ca="1" si="107"/>
        <v>4200</v>
      </c>
      <c r="BX90" s="23">
        <f t="shared" ca="1" si="108"/>
        <v>66000</v>
      </c>
      <c r="BY90" s="23">
        <f t="shared" ca="1" si="109"/>
        <v>33000</v>
      </c>
      <c r="BZ90" s="23">
        <f t="shared" ca="1" si="38"/>
        <v>66000</v>
      </c>
      <c r="CA90" s="23">
        <f t="shared" ca="1" si="39"/>
        <v>33000</v>
      </c>
      <c r="CB90" s="23">
        <f t="shared" ca="1" si="44"/>
        <v>240000</v>
      </c>
      <c r="CC90" s="23">
        <f t="shared" ca="1" si="45"/>
        <v>120000</v>
      </c>
      <c r="CD90" s="23">
        <f t="shared" ca="1" si="58"/>
        <v>120000</v>
      </c>
      <c r="CE90" s="23">
        <f t="shared" ca="1" si="59"/>
        <v>60000</v>
      </c>
      <c r="CF90" s="23">
        <f t="shared" ca="1" si="60"/>
        <v>63600</v>
      </c>
      <c r="CG90" s="23">
        <f t="shared" ca="1" si="61"/>
        <v>31800</v>
      </c>
      <c r="CH90" s="23">
        <f t="shared" ca="1" si="68"/>
        <v>90000</v>
      </c>
      <c r="CI90" s="23">
        <f t="shared" ca="1" si="69"/>
        <v>45000</v>
      </c>
      <c r="CJ90" s="236">
        <f t="shared" ca="1" si="94"/>
        <v>1273500</v>
      </c>
      <c r="CQ90" s="23">
        <f t="shared" ca="1" si="34"/>
        <v>30000</v>
      </c>
      <c r="CR90" s="23">
        <f t="shared" ca="1" si="35"/>
        <v>15000</v>
      </c>
      <c r="CS90" s="23">
        <f t="shared" ca="1" si="62"/>
        <v>60000</v>
      </c>
      <c r="CT90" s="23">
        <f t="shared" ca="1" si="63"/>
        <v>30000</v>
      </c>
      <c r="CU90" s="23">
        <f t="shared" ca="1" si="64"/>
        <v>120000</v>
      </c>
      <c r="CV90" s="23">
        <f t="shared" ca="1" si="65"/>
        <v>60000</v>
      </c>
    </row>
    <row r="91" spans="1:100" x14ac:dyDescent="0.2">
      <c r="A91" s="180">
        <f ca="1">VLOOKUP($D91,Curves!$A$2:$I$1700,9)</f>
        <v>5.9844149421005001E-2</v>
      </c>
      <c r="B91" s="86">
        <f t="shared" ca="1" si="77"/>
        <v>0.66726308061944095</v>
      </c>
      <c r="C91" s="86">
        <f t="shared" ca="1" si="78"/>
        <v>30</v>
      </c>
      <c r="D91" s="143">
        <f t="shared" ca="1" si="95"/>
        <v>39387</v>
      </c>
      <c r="E91" s="181">
        <f ca="1">VLOOKUP($D91,Curves!$A$2:$H$1700,2)*$B91</f>
        <v>2.5636247557398923</v>
      </c>
      <c r="F91" s="180">
        <f ca="1">VLOOKUP($D91,Curves!$A$2:$H$1700,3)*$B91</f>
        <v>0.20017892418583227</v>
      </c>
      <c r="G91" s="180">
        <f ca="1">VLOOKUP($D91,Curves!$A$2:$H$1700,7)*$B91</f>
        <v>-0.12677998531769377</v>
      </c>
      <c r="H91" s="180">
        <f ca="1">VLOOKUP($D91,Curves!$A$2:$H$1700,5)*$B91</f>
        <v>6.6726308061944095E-3</v>
      </c>
      <c r="I91" s="180">
        <f ca="1">VLOOKUP($D91,Curves!$A$2:$H$1700,4)*$B91</f>
        <v>-0.19350629337963787</v>
      </c>
      <c r="J91" s="182">
        <f ca="1">VLOOKUP($D91,Curves!$A$2:$H$1700,8)*$B91</f>
        <v>0</v>
      </c>
      <c r="K91" s="180">
        <f t="shared" ca="1" si="79"/>
        <v>19.775888467701911</v>
      </c>
      <c r="L91" s="144">
        <f ca="1">VLOOKUP($D91,Curves!$N$2:$T$2600,2)*$B91</f>
        <v>33.032311958044978</v>
      </c>
      <c r="M91" s="145">
        <f ca="1">VLOOKUP($D91,Curves!$N$2:$T$2600,3)*$B91</f>
        <v>10.402631426857084</v>
      </c>
      <c r="N91" s="189">
        <f t="shared" ca="1" si="80"/>
        <v>1</v>
      </c>
      <c r="O91" s="190">
        <f t="shared" ca="1" si="81"/>
        <v>0</v>
      </c>
      <c r="P91" s="181">
        <f t="shared" ca="1" si="76"/>
        <v>21.227185668049191</v>
      </c>
      <c r="Q91" s="144">
        <f ca="1">VLOOKUP($D91,Curves!$N$2:$T$2600,4)*$B91</f>
        <v>36.418469308708694</v>
      </c>
      <c r="R91" s="145">
        <f ca="1">VLOOKUP($D91,Curves!$N$2:$T$2600,5)*$B91</f>
        <v>12.284313314203908</v>
      </c>
      <c r="S91" s="189">
        <f t="shared" ca="1" si="82"/>
        <v>1</v>
      </c>
      <c r="T91" s="190">
        <f t="shared" ca="1" si="83"/>
        <v>0</v>
      </c>
      <c r="U91" s="157">
        <f t="shared" ca="1" si="84"/>
        <v>20.276335778166491</v>
      </c>
      <c r="V91" s="157">
        <f t="shared" ca="1" si="85"/>
        <v>21.27723039909565</v>
      </c>
      <c r="W91" s="157">
        <f t="shared" ca="1" si="86"/>
        <v>19.775888467701911</v>
      </c>
      <c r="X91" s="144">
        <f ca="1">VLOOKUP($D91,Curves!$N$2:$T$2600,6)*$B91</f>
        <v>33.778684501379637</v>
      </c>
      <c r="Y91" s="145">
        <f ca="1">VLOOKUP($D91,Curves!$N$2:$T$2600,7)*$B91</f>
        <v>7.2915924033451107</v>
      </c>
      <c r="Z91" s="208">
        <f t="shared" ca="1" si="87"/>
        <v>1</v>
      </c>
      <c r="AA91" s="189">
        <f t="shared" ca="1" si="88"/>
        <v>0</v>
      </c>
      <c r="AB91" s="189">
        <f t="shared" ca="1" si="89"/>
        <v>1</v>
      </c>
      <c r="AC91" s="189">
        <f t="shared" ca="1" si="89"/>
        <v>1</v>
      </c>
      <c r="AD91" s="189">
        <f t="shared" ca="1" si="90"/>
        <v>1</v>
      </c>
      <c r="AE91" s="190">
        <f t="shared" ca="1" si="91"/>
        <v>0</v>
      </c>
      <c r="AF91" s="23">
        <f t="shared" ca="1" si="46"/>
        <v>105600</v>
      </c>
      <c r="AG91" s="23">
        <f t="shared" ca="1" si="47"/>
        <v>0</v>
      </c>
      <c r="AH91" s="23">
        <f t="shared" ca="1" si="43"/>
        <v>61200</v>
      </c>
      <c r="AI91" s="23">
        <f t="shared" ca="1" si="72"/>
        <v>0</v>
      </c>
      <c r="AJ91" s="23">
        <f t="shared" ca="1" si="51"/>
        <v>50400</v>
      </c>
      <c r="AK91" s="23">
        <f t="shared" ca="1" si="52"/>
        <v>0</v>
      </c>
      <c r="AL91" s="23">
        <f t="shared" ca="1" si="53"/>
        <v>60000</v>
      </c>
      <c r="AM91" s="23">
        <f t="shared" ca="1" si="73"/>
        <v>0</v>
      </c>
      <c r="AN91" s="23">
        <f t="shared" ca="1" si="74"/>
        <v>126720</v>
      </c>
      <c r="AO91" s="23">
        <f t="shared" ca="1" si="75"/>
        <v>0</v>
      </c>
      <c r="AP91" s="23">
        <f t="shared" ca="1" si="70"/>
        <v>66000</v>
      </c>
      <c r="AQ91" s="23">
        <f t="shared" ca="1" si="71"/>
        <v>0</v>
      </c>
      <c r="AR91" s="236">
        <f t="shared" ca="1" si="92"/>
        <v>469920</v>
      </c>
      <c r="AS91" s="23">
        <f t="shared" ca="1" si="100"/>
        <v>60000</v>
      </c>
      <c r="AT91" s="23">
        <f t="shared" ca="1" si="101"/>
        <v>0</v>
      </c>
      <c r="AU91" s="23">
        <f t="shared" ca="1" si="104"/>
        <v>60000</v>
      </c>
      <c r="AV91" s="23">
        <f t="shared" ca="1" si="105"/>
        <v>0</v>
      </c>
      <c r="AW91" s="23">
        <f t="shared" ca="1" si="36"/>
        <v>105600</v>
      </c>
      <c r="AX91" s="23">
        <f t="shared" ca="1" si="37"/>
        <v>0</v>
      </c>
      <c r="AY91" s="23">
        <f t="shared" ca="1" si="40"/>
        <v>130800</v>
      </c>
      <c r="AZ91" s="23">
        <f t="shared" ca="1" si="41"/>
        <v>0</v>
      </c>
      <c r="BA91" s="23">
        <f t="shared" ca="1" si="48"/>
        <v>60000</v>
      </c>
      <c r="BB91" s="23">
        <f t="shared" ca="1" si="49"/>
        <v>0</v>
      </c>
      <c r="BC91" s="23">
        <f t="shared" ca="1" si="56"/>
        <v>63600</v>
      </c>
      <c r="BD91" s="23">
        <f t="shared" ca="1" si="57"/>
        <v>0</v>
      </c>
      <c r="BE91" s="23">
        <f t="shared" ca="1" si="66"/>
        <v>63600</v>
      </c>
      <c r="BF91" s="23">
        <f t="shared" ca="1" si="67"/>
        <v>0</v>
      </c>
      <c r="BG91" s="23"/>
      <c r="BH91" s="23"/>
      <c r="BI91" s="23"/>
      <c r="BJ91" s="23"/>
      <c r="BK91" s="23"/>
      <c r="BL91" s="23"/>
      <c r="BM91" s="23"/>
      <c r="BN91" s="23"/>
      <c r="BO91" s="236">
        <f t="shared" ca="1" si="93"/>
        <v>543600</v>
      </c>
      <c r="BP91" s="23">
        <f t="shared" ca="1" si="96"/>
        <v>65400</v>
      </c>
      <c r="BQ91" s="23">
        <f t="shared" ca="1" si="97"/>
        <v>32700</v>
      </c>
      <c r="BR91" s="23">
        <f t="shared" ca="1" si="98"/>
        <v>62400</v>
      </c>
      <c r="BS91" s="23">
        <f t="shared" ca="1" si="99"/>
        <v>31200</v>
      </c>
      <c r="BT91" s="23">
        <f t="shared" ca="1" si="102"/>
        <v>67200</v>
      </c>
      <c r="BU91" s="23">
        <f t="shared" ca="1" si="103"/>
        <v>33600</v>
      </c>
      <c r="BV91" s="23">
        <f t="shared" ca="1" si="106"/>
        <v>8400</v>
      </c>
      <c r="BW91" s="23">
        <f t="shared" ca="1" si="107"/>
        <v>4200</v>
      </c>
      <c r="BX91" s="23">
        <f t="shared" ca="1" si="108"/>
        <v>66000</v>
      </c>
      <c r="BY91" s="23">
        <f t="shared" ca="1" si="109"/>
        <v>33000</v>
      </c>
      <c r="BZ91" s="23">
        <f t="shared" ca="1" si="38"/>
        <v>66000</v>
      </c>
      <c r="CA91" s="23">
        <f t="shared" ca="1" si="39"/>
        <v>33000</v>
      </c>
      <c r="CB91" s="23">
        <f t="shared" ca="1" si="44"/>
        <v>240000</v>
      </c>
      <c r="CC91" s="23">
        <f t="shared" ca="1" si="45"/>
        <v>120000</v>
      </c>
      <c r="CD91" s="23">
        <f t="shared" ca="1" si="58"/>
        <v>120000</v>
      </c>
      <c r="CE91" s="23">
        <f t="shared" ca="1" si="59"/>
        <v>60000</v>
      </c>
      <c r="CF91" s="23">
        <f t="shared" ca="1" si="60"/>
        <v>63600</v>
      </c>
      <c r="CG91" s="23">
        <f t="shared" ca="1" si="61"/>
        <v>31800</v>
      </c>
      <c r="CH91" s="23">
        <f t="shared" ca="1" si="68"/>
        <v>90000</v>
      </c>
      <c r="CI91" s="23">
        <f t="shared" ca="1" si="69"/>
        <v>45000</v>
      </c>
      <c r="CJ91" s="236">
        <f t="shared" ca="1" si="94"/>
        <v>1273500</v>
      </c>
      <c r="CQ91" s="23">
        <f t="shared" ref="CQ91:CQ154" ca="1" si="110">$CQ$7*$J$2*$J$5*$AB91</f>
        <v>30000</v>
      </c>
      <c r="CR91" s="23">
        <f t="shared" ref="CR91:CR154" ca="1" si="111">$CQ$7*$J$3*$J$5*$AC91</f>
        <v>15000</v>
      </c>
      <c r="CS91" s="23">
        <f t="shared" ca="1" si="62"/>
        <v>60000</v>
      </c>
      <c r="CT91" s="23">
        <f t="shared" ca="1" si="63"/>
        <v>30000</v>
      </c>
      <c r="CU91" s="23">
        <f t="shared" ca="1" si="64"/>
        <v>120000</v>
      </c>
      <c r="CV91" s="23">
        <f t="shared" ca="1" si="65"/>
        <v>60000</v>
      </c>
    </row>
    <row r="92" spans="1:100" x14ac:dyDescent="0.2">
      <c r="A92" s="180">
        <f ca="1">VLOOKUP($D92,Curves!$A$2:$I$1700,9)</f>
        <v>5.9867533804728999E-2</v>
      </c>
      <c r="B92" s="86">
        <f t="shared" ca="1" si="77"/>
        <v>0.66393451373668089</v>
      </c>
      <c r="C92" s="86">
        <f t="shared" ca="1" si="78"/>
        <v>31</v>
      </c>
      <c r="D92" s="143">
        <f t="shared" ca="1" si="95"/>
        <v>39417</v>
      </c>
      <c r="E92" s="181">
        <f ca="1">VLOOKUP($D92,Curves!$A$2:$H$1700,2)*$B92</f>
        <v>2.6404675611307797</v>
      </c>
      <c r="F92" s="180">
        <f ca="1">VLOOKUP($D92,Curves!$A$2:$H$1700,3)*$B92</f>
        <v>0.19918035412100427</v>
      </c>
      <c r="G92" s="180">
        <f ca="1">VLOOKUP($D92,Curves!$A$2:$H$1700,7)*$B92</f>
        <v>-0.12614755760996937</v>
      </c>
      <c r="H92" s="180">
        <f ca="1">VLOOKUP($D92,Curves!$A$2:$H$1700,5)*$B92</f>
        <v>6.6393451373668094E-3</v>
      </c>
      <c r="I92" s="180">
        <f ca="1">VLOOKUP($D92,Curves!$A$2:$H$1700,4)*$B92</f>
        <v>-0.19254100898363743</v>
      </c>
      <c r="J92" s="182">
        <f ca="1">VLOOKUP($D92,Curves!$A$2:$H$1700,8)*$B92</f>
        <v>0</v>
      </c>
      <c r="K92" s="180">
        <f t="shared" ca="1" si="79"/>
        <v>20.359449141103568</v>
      </c>
      <c r="L92" s="144">
        <f ca="1">VLOOKUP($D92,Curves!$N$2:$T$2600,2)*$B92</f>
        <v>40.834748147244007</v>
      </c>
      <c r="M92" s="145">
        <f ca="1">VLOOKUP($D92,Curves!$N$2:$T$2600,3)*$B92</f>
        <v>12.594837725584835</v>
      </c>
      <c r="N92" s="189">
        <f t="shared" ca="1" si="80"/>
        <v>1</v>
      </c>
      <c r="O92" s="190">
        <f t="shared" ca="1" si="81"/>
        <v>0</v>
      </c>
      <c r="P92" s="181">
        <f t="shared" ca="1" si="76"/>
        <v>21.80350670848085</v>
      </c>
      <c r="Q92" s="144">
        <f ca="1">VLOOKUP($D92,Curves!$N$2:$T$2600,4)*$B92</f>
        <v>44.867948546276985</v>
      </c>
      <c r="R92" s="145">
        <f ca="1">VLOOKUP($D92,Curves!$N$2:$T$2600,5)*$B92</f>
        <v>16.173444754625546</v>
      </c>
      <c r="S92" s="189">
        <f t="shared" ca="1" si="82"/>
        <v>1</v>
      </c>
      <c r="T92" s="190">
        <f t="shared" ca="1" si="83"/>
        <v>0</v>
      </c>
      <c r="U92" s="157">
        <f t="shared" ca="1" si="84"/>
        <v>20.857400026406079</v>
      </c>
      <c r="V92" s="157">
        <f t="shared" ca="1" si="85"/>
        <v>21.853301797011099</v>
      </c>
      <c r="W92" s="157">
        <f t="shared" ca="1" si="86"/>
        <v>20.359449141103568</v>
      </c>
      <c r="X92" s="144">
        <f ca="1">VLOOKUP($D92,Curves!$N$2:$T$2600,6)*$B92</f>
        <v>43.569201036242447</v>
      </c>
      <c r="Y92" s="145">
        <f ca="1">VLOOKUP($D92,Curves!$N$2:$T$2600,7)*$B92</f>
        <v>10.317884774296514</v>
      </c>
      <c r="Z92" s="208">
        <f t="shared" ca="1" si="87"/>
        <v>1</v>
      </c>
      <c r="AA92" s="189">
        <f t="shared" ca="1" si="88"/>
        <v>0</v>
      </c>
      <c r="AB92" s="189">
        <f t="shared" ca="1" si="89"/>
        <v>1</v>
      </c>
      <c r="AC92" s="189">
        <f t="shared" ca="1" si="89"/>
        <v>1</v>
      </c>
      <c r="AD92" s="189">
        <f t="shared" ca="1" si="90"/>
        <v>1</v>
      </c>
      <c r="AE92" s="190">
        <f t="shared" ca="1" si="91"/>
        <v>0</v>
      </c>
      <c r="AF92" s="23">
        <f t="shared" ref="AF92:AF155" ca="1" si="112">$AF$7*$J$2*$J$5*$N92</f>
        <v>105600</v>
      </c>
      <c r="AG92" s="23">
        <f t="shared" ref="AG92:AG155" ca="1" si="113">$AF$7*$J$3*$J$5*$O92</f>
        <v>0</v>
      </c>
      <c r="AH92" s="23">
        <f t="shared" ca="1" si="43"/>
        <v>61200</v>
      </c>
      <c r="AI92" s="23">
        <f t="shared" ca="1" si="72"/>
        <v>0</v>
      </c>
      <c r="AJ92" s="23">
        <f t="shared" ca="1" si="51"/>
        <v>50400</v>
      </c>
      <c r="AK92" s="23">
        <f t="shared" ca="1" si="52"/>
        <v>0</v>
      </c>
      <c r="AL92" s="23">
        <f t="shared" ca="1" si="53"/>
        <v>60000</v>
      </c>
      <c r="AM92" s="23">
        <f t="shared" ca="1" si="73"/>
        <v>0</v>
      </c>
      <c r="AN92" s="23">
        <f t="shared" ca="1" si="74"/>
        <v>126720</v>
      </c>
      <c r="AO92" s="23">
        <f t="shared" ca="1" si="75"/>
        <v>0</v>
      </c>
      <c r="AP92" s="23">
        <f t="shared" ca="1" si="70"/>
        <v>66000</v>
      </c>
      <c r="AQ92" s="23">
        <f t="shared" ca="1" si="71"/>
        <v>0</v>
      </c>
      <c r="AR92" s="236">
        <f t="shared" ca="1" si="92"/>
        <v>469920</v>
      </c>
      <c r="AS92" s="23">
        <f t="shared" ca="1" si="100"/>
        <v>60000</v>
      </c>
      <c r="AT92" s="23">
        <f t="shared" ca="1" si="101"/>
        <v>0</v>
      </c>
      <c r="AU92" s="23">
        <f t="shared" ca="1" si="104"/>
        <v>60000</v>
      </c>
      <c r="AV92" s="23">
        <f t="shared" ca="1" si="105"/>
        <v>0</v>
      </c>
      <c r="AW92" s="23">
        <f t="shared" ref="AW92:AW155" ca="1" si="114">$AW$7*$J$2*$J$5*$S92</f>
        <v>105600</v>
      </c>
      <c r="AX92" s="23">
        <f t="shared" ref="AX92:AX155" ca="1" si="115">$AW$7*$J$3*$J$5*$T92</f>
        <v>0</v>
      </c>
      <c r="AY92" s="23">
        <f t="shared" ca="1" si="40"/>
        <v>130800</v>
      </c>
      <c r="AZ92" s="23">
        <f t="shared" ca="1" si="41"/>
        <v>0</v>
      </c>
      <c r="BA92" s="23">
        <f t="shared" ca="1" si="48"/>
        <v>60000</v>
      </c>
      <c r="BB92" s="23">
        <f t="shared" ca="1" si="49"/>
        <v>0</v>
      </c>
      <c r="BC92" s="23">
        <f t="shared" ca="1" si="56"/>
        <v>63600</v>
      </c>
      <c r="BD92" s="23">
        <f t="shared" ca="1" si="57"/>
        <v>0</v>
      </c>
      <c r="BE92" s="23">
        <f t="shared" ca="1" si="66"/>
        <v>63600</v>
      </c>
      <c r="BF92" s="23">
        <f t="shared" ca="1" si="67"/>
        <v>0</v>
      </c>
      <c r="BG92" s="23"/>
      <c r="BH92" s="23"/>
      <c r="BI92" s="23"/>
      <c r="BJ92" s="23"/>
      <c r="BK92" s="23"/>
      <c r="BL92" s="23"/>
      <c r="BM92" s="23"/>
      <c r="BN92" s="23"/>
      <c r="BO92" s="236">
        <f t="shared" ca="1" si="93"/>
        <v>543600</v>
      </c>
      <c r="BP92" s="23">
        <f t="shared" ca="1" si="96"/>
        <v>65400</v>
      </c>
      <c r="BQ92" s="23">
        <f t="shared" ca="1" si="97"/>
        <v>32700</v>
      </c>
      <c r="BR92" s="23">
        <f t="shared" ca="1" si="98"/>
        <v>62400</v>
      </c>
      <c r="BS92" s="23">
        <f t="shared" ca="1" si="99"/>
        <v>31200</v>
      </c>
      <c r="BT92" s="23">
        <f t="shared" ca="1" si="102"/>
        <v>67200</v>
      </c>
      <c r="BU92" s="23">
        <f t="shared" ca="1" si="103"/>
        <v>33600</v>
      </c>
      <c r="BV92" s="23">
        <f t="shared" ca="1" si="106"/>
        <v>8400</v>
      </c>
      <c r="BW92" s="23">
        <f t="shared" ca="1" si="107"/>
        <v>4200</v>
      </c>
      <c r="BX92" s="23">
        <f t="shared" ca="1" si="108"/>
        <v>66000</v>
      </c>
      <c r="BY92" s="23">
        <f t="shared" ca="1" si="109"/>
        <v>33000</v>
      </c>
      <c r="BZ92" s="23">
        <f t="shared" ca="1" si="38"/>
        <v>66000</v>
      </c>
      <c r="CA92" s="23">
        <f t="shared" ca="1" si="39"/>
        <v>33000</v>
      </c>
      <c r="CB92" s="23">
        <f t="shared" ca="1" si="44"/>
        <v>240000</v>
      </c>
      <c r="CC92" s="23">
        <f t="shared" ca="1" si="45"/>
        <v>120000</v>
      </c>
      <c r="CD92" s="23">
        <f t="shared" ca="1" si="58"/>
        <v>120000</v>
      </c>
      <c r="CE92" s="23">
        <f t="shared" ca="1" si="59"/>
        <v>60000</v>
      </c>
      <c r="CF92" s="23">
        <f t="shared" ca="1" si="60"/>
        <v>63600</v>
      </c>
      <c r="CG92" s="23">
        <f t="shared" ca="1" si="61"/>
        <v>31800</v>
      </c>
      <c r="CH92" s="23">
        <f t="shared" ca="1" si="68"/>
        <v>90000</v>
      </c>
      <c r="CI92" s="23">
        <f t="shared" ca="1" si="69"/>
        <v>45000</v>
      </c>
      <c r="CJ92" s="236">
        <f t="shared" ca="1" si="94"/>
        <v>1273500</v>
      </c>
      <c r="CQ92" s="23">
        <f t="shared" ca="1" si="110"/>
        <v>30000</v>
      </c>
      <c r="CR92" s="23">
        <f t="shared" ca="1" si="111"/>
        <v>15000</v>
      </c>
      <c r="CS92" s="23">
        <f t="shared" ca="1" si="62"/>
        <v>60000</v>
      </c>
      <c r="CT92" s="23">
        <f t="shared" ca="1" si="63"/>
        <v>30000</v>
      </c>
      <c r="CU92" s="23">
        <f t="shared" ca="1" si="64"/>
        <v>120000</v>
      </c>
      <c r="CV92" s="23">
        <f t="shared" ca="1" si="65"/>
        <v>60000</v>
      </c>
    </row>
    <row r="93" spans="1:100" x14ac:dyDescent="0.2">
      <c r="A93" s="180">
        <f ca="1">VLOOKUP($D93,Curves!$A$2:$I$1700,9)</f>
        <v>5.9890450236601001E-2</v>
      </c>
      <c r="B93" s="86">
        <f t="shared" ca="1" si="77"/>
        <v>0.66051547280614231</v>
      </c>
      <c r="C93" s="86">
        <f t="shared" ca="1" si="78"/>
        <v>31</v>
      </c>
      <c r="D93" s="143">
        <f t="shared" ca="1" si="95"/>
        <v>39448</v>
      </c>
      <c r="E93" s="181">
        <f ca="1">VLOOKUP($D93,Curves!$A$2:$H$1700,2)*$B93</f>
        <v>2.7411392121454909</v>
      </c>
      <c r="F93" s="180">
        <f ca="1">VLOOKUP($D93,Curves!$A$2:$H$1700,3)*$B93</f>
        <v>0.1981546418418427</v>
      </c>
      <c r="G93" s="180">
        <f ca="1">VLOOKUP($D93,Curves!$A$2:$H$1700,7)*$B93</f>
        <v>-0.12549793983316704</v>
      </c>
      <c r="H93" s="180">
        <f ca="1">VLOOKUP($D93,Curves!$A$2:$H$1700,5)*$B93</f>
        <v>6.605154728061423E-3</v>
      </c>
      <c r="I93" s="180">
        <f ca="1">VLOOKUP($D93,Curves!$A$2:$H$1700,4)*$B93</f>
        <v>-0.19154948711378125</v>
      </c>
      <c r="J93" s="182">
        <f ca="1">VLOOKUP($D93,Curves!$A$2:$H$1700,8)*$B93</f>
        <v>0</v>
      </c>
      <c r="K93" s="180">
        <f t="shared" ca="1" si="79"/>
        <v>21.121922937737825</v>
      </c>
      <c r="L93" s="144">
        <f ca="1">VLOOKUP($D93,Curves!$N$2:$T$2600,2)*$B93</f>
        <v>28.735184326337549</v>
      </c>
      <c r="M93" s="145">
        <f ca="1">VLOOKUP($D93,Curves!$N$2:$T$2600,3)*$B93</f>
        <v>11.109870252599315</v>
      </c>
      <c r="N93" s="189">
        <f t="shared" ca="1" si="80"/>
        <v>1</v>
      </c>
      <c r="O93" s="190">
        <f t="shared" ca="1" si="81"/>
        <v>0</v>
      </c>
      <c r="P93" s="181">
        <f t="shared" ca="1" si="76"/>
        <v>22.558544091091182</v>
      </c>
      <c r="Q93" s="144">
        <f ca="1">VLOOKUP($D93,Curves!$N$2:$T$2600,4)*$B93</f>
        <v>36.710707927612333</v>
      </c>
      <c r="R93" s="145">
        <f ca="1">VLOOKUP($D93,Curves!$N$2:$T$2600,5)*$B93</f>
        <v>13.884035238385112</v>
      </c>
      <c r="S93" s="189">
        <f t="shared" ca="1" si="82"/>
        <v>1</v>
      </c>
      <c r="T93" s="190">
        <f t="shared" ca="1" si="83"/>
        <v>0</v>
      </c>
      <c r="U93" s="157">
        <f t="shared" ca="1" si="84"/>
        <v>21.617309542342429</v>
      </c>
      <c r="V93" s="157">
        <f t="shared" ca="1" si="85"/>
        <v>22.608082751551642</v>
      </c>
      <c r="W93" s="157">
        <f t="shared" ca="1" si="86"/>
        <v>21.121922937737825</v>
      </c>
      <c r="X93" s="144">
        <f ca="1">VLOOKUP($D93,Curves!$N$2:$T$2600,6)*$B93</f>
        <v>30.13452475090418</v>
      </c>
      <c r="Y93" s="145">
        <f ca="1">VLOOKUP($D93,Curves!$N$2:$T$2600,7)*$B93</f>
        <v>7.7121784166968794</v>
      </c>
      <c r="Z93" s="208">
        <f t="shared" ca="1" si="87"/>
        <v>1</v>
      </c>
      <c r="AA93" s="189">
        <f t="shared" ca="1" si="88"/>
        <v>0</v>
      </c>
      <c r="AB93" s="189">
        <f t="shared" ca="1" si="89"/>
        <v>1</v>
      </c>
      <c r="AC93" s="189">
        <f t="shared" ca="1" si="89"/>
        <v>1</v>
      </c>
      <c r="AD93" s="189">
        <f t="shared" ca="1" si="90"/>
        <v>1</v>
      </c>
      <c r="AE93" s="190">
        <f t="shared" ca="1" si="91"/>
        <v>0</v>
      </c>
      <c r="AF93" s="23">
        <f t="shared" ca="1" si="112"/>
        <v>105600</v>
      </c>
      <c r="AG93" s="23">
        <f t="shared" ca="1" si="113"/>
        <v>0</v>
      </c>
      <c r="AH93" s="23">
        <f t="shared" ca="1" si="43"/>
        <v>61200</v>
      </c>
      <c r="AI93" s="23">
        <f t="shared" ca="1" si="72"/>
        <v>0</v>
      </c>
      <c r="AJ93" s="23">
        <f t="shared" ca="1" si="51"/>
        <v>50400</v>
      </c>
      <c r="AK93" s="23">
        <f t="shared" ca="1" si="52"/>
        <v>0</v>
      </c>
      <c r="AL93" s="23">
        <f t="shared" ca="1" si="53"/>
        <v>60000</v>
      </c>
      <c r="AM93" s="23">
        <f t="shared" ca="1" si="73"/>
        <v>0</v>
      </c>
      <c r="AN93" s="23">
        <f t="shared" ca="1" si="74"/>
        <v>126720</v>
      </c>
      <c r="AO93" s="23">
        <f t="shared" ca="1" si="75"/>
        <v>0</v>
      </c>
      <c r="AP93" s="23">
        <f t="shared" ca="1" si="70"/>
        <v>66000</v>
      </c>
      <c r="AQ93" s="23">
        <f t="shared" ca="1" si="71"/>
        <v>0</v>
      </c>
      <c r="AR93" s="236">
        <f t="shared" ca="1" si="92"/>
        <v>469920</v>
      </c>
      <c r="AS93" s="23">
        <f t="shared" ca="1" si="100"/>
        <v>60000</v>
      </c>
      <c r="AT93" s="23">
        <f t="shared" ca="1" si="101"/>
        <v>0</v>
      </c>
      <c r="AU93" s="23">
        <f t="shared" ca="1" si="104"/>
        <v>60000</v>
      </c>
      <c r="AV93" s="23">
        <f t="shared" ca="1" si="105"/>
        <v>0</v>
      </c>
      <c r="AW93" s="23">
        <f t="shared" ca="1" si="114"/>
        <v>105600</v>
      </c>
      <c r="AX93" s="23">
        <f t="shared" ca="1" si="115"/>
        <v>0</v>
      </c>
      <c r="AY93" s="23">
        <f t="shared" ca="1" si="40"/>
        <v>130800</v>
      </c>
      <c r="AZ93" s="23">
        <f t="shared" ca="1" si="41"/>
        <v>0</v>
      </c>
      <c r="BA93" s="23">
        <f t="shared" ca="1" si="48"/>
        <v>60000</v>
      </c>
      <c r="BB93" s="23">
        <f t="shared" ca="1" si="49"/>
        <v>0</v>
      </c>
      <c r="BC93" s="23">
        <f t="shared" ca="1" si="56"/>
        <v>63600</v>
      </c>
      <c r="BD93" s="23">
        <f t="shared" ca="1" si="57"/>
        <v>0</v>
      </c>
      <c r="BE93" s="23">
        <f t="shared" ca="1" si="66"/>
        <v>63600</v>
      </c>
      <c r="BF93" s="23">
        <f t="shared" ca="1" si="67"/>
        <v>0</v>
      </c>
      <c r="BG93" s="23"/>
      <c r="BH93" s="23"/>
      <c r="BI93" s="23"/>
      <c r="BJ93" s="23"/>
      <c r="BK93" s="23"/>
      <c r="BL93" s="23"/>
      <c r="BM93" s="23"/>
      <c r="BN93" s="23"/>
      <c r="BO93" s="236">
        <f t="shared" ca="1" si="93"/>
        <v>543600</v>
      </c>
      <c r="BP93" s="23">
        <f t="shared" ca="1" si="96"/>
        <v>65400</v>
      </c>
      <c r="BQ93" s="23">
        <f t="shared" ca="1" si="97"/>
        <v>32700</v>
      </c>
      <c r="BR93" s="23">
        <f t="shared" ca="1" si="98"/>
        <v>62400</v>
      </c>
      <c r="BS93" s="23">
        <f t="shared" ca="1" si="99"/>
        <v>31200</v>
      </c>
      <c r="BT93" s="23">
        <f t="shared" ca="1" si="102"/>
        <v>67200</v>
      </c>
      <c r="BU93" s="23">
        <f t="shared" ca="1" si="103"/>
        <v>33600</v>
      </c>
      <c r="BV93" s="23">
        <f t="shared" ca="1" si="106"/>
        <v>8400</v>
      </c>
      <c r="BW93" s="23">
        <f t="shared" ca="1" si="107"/>
        <v>4200</v>
      </c>
      <c r="BX93" s="23">
        <f t="shared" ca="1" si="108"/>
        <v>66000</v>
      </c>
      <c r="BY93" s="23">
        <f t="shared" ca="1" si="109"/>
        <v>33000</v>
      </c>
      <c r="BZ93" s="23">
        <f t="shared" ref="BZ93:BZ156" ca="1" si="116">$BZ$7*$J$2*$J$5*$AB93</f>
        <v>66000</v>
      </c>
      <c r="CA93" s="23">
        <f t="shared" ref="CA93:CA156" ca="1" si="117">$BZ$7*$J$3*$J$5*$AC93</f>
        <v>33000</v>
      </c>
      <c r="CB93" s="23">
        <f t="shared" ca="1" si="44"/>
        <v>240000</v>
      </c>
      <c r="CC93" s="23">
        <f t="shared" ca="1" si="45"/>
        <v>120000</v>
      </c>
      <c r="CD93" s="23">
        <f t="shared" ca="1" si="58"/>
        <v>120000</v>
      </c>
      <c r="CE93" s="23">
        <f t="shared" ca="1" si="59"/>
        <v>60000</v>
      </c>
      <c r="CF93" s="23">
        <f t="shared" ca="1" si="60"/>
        <v>63600</v>
      </c>
      <c r="CG93" s="23">
        <f t="shared" ca="1" si="61"/>
        <v>31800</v>
      </c>
      <c r="CH93" s="23">
        <f t="shared" ca="1" si="68"/>
        <v>90000</v>
      </c>
      <c r="CI93" s="23">
        <f t="shared" ca="1" si="69"/>
        <v>45000</v>
      </c>
      <c r="CJ93" s="236">
        <f t="shared" ca="1" si="94"/>
        <v>1273500</v>
      </c>
      <c r="CQ93" s="23">
        <f t="shared" ca="1" si="110"/>
        <v>30000</v>
      </c>
      <c r="CR93" s="23">
        <f t="shared" ca="1" si="111"/>
        <v>15000</v>
      </c>
      <c r="CS93" s="23">
        <f t="shared" ca="1" si="62"/>
        <v>60000</v>
      </c>
      <c r="CT93" s="23">
        <f t="shared" ca="1" si="63"/>
        <v>30000</v>
      </c>
      <c r="CU93" s="23">
        <f t="shared" ca="1" si="64"/>
        <v>120000</v>
      </c>
      <c r="CV93" s="23">
        <f t="shared" ca="1" si="65"/>
        <v>60000</v>
      </c>
    </row>
    <row r="94" spans="1:100" x14ac:dyDescent="0.2">
      <c r="A94" s="180">
        <f ca="1">VLOOKUP($D94,Curves!$A$2:$I$1700,9)</f>
        <v>5.9909780303053002E-2</v>
      </c>
      <c r="B94" s="86">
        <f t="shared" ca="1" si="77"/>
        <v>0.65712783340805048</v>
      </c>
      <c r="C94" s="86">
        <f t="shared" ca="1" si="78"/>
        <v>29</v>
      </c>
      <c r="D94" s="143">
        <f t="shared" ca="1" si="95"/>
        <v>39479</v>
      </c>
      <c r="E94" s="181">
        <f ca="1">VLOOKUP($D94,Curves!$A$2:$H$1700,2)*$B94</f>
        <v>2.651510807801484</v>
      </c>
      <c r="F94" s="180">
        <f ca="1">VLOOKUP($D94,Curves!$A$2:$H$1700,3)*$B94</f>
        <v>0.19713835002241514</v>
      </c>
      <c r="G94" s="180">
        <f ca="1">VLOOKUP($D94,Curves!$A$2:$H$1700,7)*$B94</f>
        <v>-0.1248542883475296</v>
      </c>
      <c r="H94" s="180">
        <f ca="1">VLOOKUP($D94,Curves!$A$2:$H$1700,5)*$B94</f>
        <v>6.5712783340805053E-3</v>
      </c>
      <c r="I94" s="180">
        <f ca="1">VLOOKUP($D94,Curves!$A$2:$H$1700,4)*$B94</f>
        <v>-0.19056707168833462</v>
      </c>
      <c r="J94" s="182">
        <f ca="1">VLOOKUP($D94,Curves!$A$2:$H$1700,8)*$B94</f>
        <v>0</v>
      </c>
      <c r="K94" s="180">
        <f t="shared" ca="1" si="79"/>
        <v>20.45707802084862</v>
      </c>
      <c r="L94" s="144">
        <f ca="1">VLOOKUP($D94,Curves!$N$2:$T$2600,2)*$B94</f>
        <v>26.820521672736135</v>
      </c>
      <c r="M94" s="145">
        <f ca="1">VLOOKUP($D94,Curves!$N$2:$T$2600,3)*$B94</f>
        <v>15.843352063468096</v>
      </c>
      <c r="N94" s="189">
        <f t="shared" ca="1" si="80"/>
        <v>1</v>
      </c>
      <c r="O94" s="190">
        <f t="shared" ca="1" si="81"/>
        <v>0</v>
      </c>
      <c r="P94" s="181">
        <f t="shared" ca="1" si="76"/>
        <v>21.886331058511129</v>
      </c>
      <c r="Q94" s="144">
        <f ca="1">VLOOKUP($D94,Curves!$N$2:$T$2600,4)*$B94</f>
        <v>25.232788793086051</v>
      </c>
      <c r="R94" s="145">
        <f ca="1">VLOOKUP($D94,Curves!$N$2:$T$2600,5)*$B94</f>
        <v>16.309912825187812</v>
      </c>
      <c r="S94" s="189">
        <f t="shared" ca="1" si="82"/>
        <v>1</v>
      </c>
      <c r="T94" s="190">
        <f t="shared" ca="1" si="83"/>
        <v>0</v>
      </c>
      <c r="U94" s="157">
        <f t="shared" ca="1" si="84"/>
        <v>20.949923895904661</v>
      </c>
      <c r="V94" s="157">
        <f t="shared" ca="1" si="85"/>
        <v>21.935615646016732</v>
      </c>
      <c r="W94" s="157">
        <f t="shared" ca="1" si="86"/>
        <v>20.45707802084862</v>
      </c>
      <c r="X94" s="144">
        <f ca="1">VLOOKUP($D94,Curves!$N$2:$T$2600,6)*$B94</f>
        <v>31.902092926173403</v>
      </c>
      <c r="Y94" s="145">
        <f ca="1">VLOOKUP($D94,Curves!$N$2:$T$2600,7)*$B94</f>
        <v>17.227824853812223</v>
      </c>
      <c r="Z94" s="208">
        <f t="shared" ca="1" si="87"/>
        <v>1</v>
      </c>
      <c r="AA94" s="189">
        <f t="shared" ca="1" si="88"/>
        <v>0</v>
      </c>
      <c r="AB94" s="189">
        <f t="shared" ca="1" si="89"/>
        <v>1</v>
      </c>
      <c r="AC94" s="189">
        <f t="shared" ca="1" si="89"/>
        <v>1</v>
      </c>
      <c r="AD94" s="189">
        <f t="shared" ca="1" si="90"/>
        <v>1</v>
      </c>
      <c r="AE94" s="190">
        <f t="shared" ca="1" si="91"/>
        <v>0</v>
      </c>
      <c r="AF94" s="23">
        <f t="shared" ca="1" si="112"/>
        <v>105600</v>
      </c>
      <c r="AG94" s="23">
        <f t="shared" ca="1" si="113"/>
        <v>0</v>
      </c>
      <c r="AH94" s="23">
        <f t="shared" ca="1" si="43"/>
        <v>61200</v>
      </c>
      <c r="AI94" s="23">
        <f t="shared" ca="1" si="72"/>
        <v>0</v>
      </c>
      <c r="AJ94" s="23">
        <f t="shared" ca="1" si="51"/>
        <v>50400</v>
      </c>
      <c r="AK94" s="23">
        <f t="shared" ca="1" si="52"/>
        <v>0</v>
      </c>
      <c r="AL94" s="23">
        <f t="shared" ca="1" si="53"/>
        <v>60000</v>
      </c>
      <c r="AM94" s="23">
        <f t="shared" ca="1" si="73"/>
        <v>0</v>
      </c>
      <c r="AN94" s="23">
        <f t="shared" ca="1" si="74"/>
        <v>126720</v>
      </c>
      <c r="AO94" s="23">
        <f t="shared" ca="1" si="75"/>
        <v>0</v>
      </c>
      <c r="AP94" s="23">
        <f t="shared" ca="1" si="70"/>
        <v>66000</v>
      </c>
      <c r="AQ94" s="23">
        <f t="shared" ca="1" si="71"/>
        <v>0</v>
      </c>
      <c r="AR94" s="236">
        <f t="shared" ca="1" si="92"/>
        <v>469920</v>
      </c>
      <c r="AS94" s="23">
        <f t="shared" ca="1" si="100"/>
        <v>60000</v>
      </c>
      <c r="AT94" s="23">
        <f t="shared" ca="1" si="101"/>
        <v>0</v>
      </c>
      <c r="AU94" s="23">
        <f t="shared" ca="1" si="104"/>
        <v>60000</v>
      </c>
      <c r="AV94" s="23">
        <f t="shared" ca="1" si="105"/>
        <v>0</v>
      </c>
      <c r="AW94" s="23">
        <f t="shared" ca="1" si="114"/>
        <v>105600</v>
      </c>
      <c r="AX94" s="23">
        <f t="shared" ca="1" si="115"/>
        <v>0</v>
      </c>
      <c r="AY94" s="23">
        <f t="shared" ca="1" si="40"/>
        <v>130800</v>
      </c>
      <c r="AZ94" s="23">
        <f t="shared" ca="1" si="41"/>
        <v>0</v>
      </c>
      <c r="BA94" s="23">
        <f t="shared" ca="1" si="48"/>
        <v>60000</v>
      </c>
      <c r="BB94" s="23">
        <f t="shared" ca="1" si="49"/>
        <v>0</v>
      </c>
      <c r="BC94" s="23">
        <f t="shared" ca="1" si="56"/>
        <v>63600</v>
      </c>
      <c r="BD94" s="23">
        <f t="shared" ca="1" si="57"/>
        <v>0</v>
      </c>
      <c r="BE94" s="23">
        <f t="shared" ca="1" si="66"/>
        <v>63600</v>
      </c>
      <c r="BF94" s="23">
        <f t="shared" ca="1" si="67"/>
        <v>0</v>
      </c>
      <c r="BG94" s="23"/>
      <c r="BH94" s="23"/>
      <c r="BI94" s="23"/>
      <c r="BJ94" s="23"/>
      <c r="BK94" s="23"/>
      <c r="BL94" s="23"/>
      <c r="BM94" s="23"/>
      <c r="BN94" s="23"/>
      <c r="BO94" s="236">
        <f t="shared" ca="1" si="93"/>
        <v>543600</v>
      </c>
      <c r="BP94" s="23">
        <f t="shared" ca="1" si="96"/>
        <v>65400</v>
      </c>
      <c r="BQ94" s="23">
        <f t="shared" ca="1" si="97"/>
        <v>32700</v>
      </c>
      <c r="BR94" s="23">
        <f t="shared" ca="1" si="98"/>
        <v>62400</v>
      </c>
      <c r="BS94" s="23">
        <f t="shared" ca="1" si="99"/>
        <v>31200</v>
      </c>
      <c r="BT94" s="23">
        <f t="shared" ca="1" si="102"/>
        <v>67200</v>
      </c>
      <c r="BU94" s="23">
        <f t="shared" ca="1" si="103"/>
        <v>33600</v>
      </c>
      <c r="BV94" s="23">
        <f t="shared" ca="1" si="106"/>
        <v>8400</v>
      </c>
      <c r="BW94" s="23">
        <f t="shared" ca="1" si="107"/>
        <v>4200</v>
      </c>
      <c r="BX94" s="23">
        <f t="shared" ca="1" si="108"/>
        <v>66000</v>
      </c>
      <c r="BY94" s="23">
        <f t="shared" ca="1" si="109"/>
        <v>33000</v>
      </c>
      <c r="BZ94" s="23">
        <f t="shared" ca="1" si="116"/>
        <v>66000</v>
      </c>
      <c r="CA94" s="23">
        <f t="shared" ca="1" si="117"/>
        <v>33000</v>
      </c>
      <c r="CB94" s="23">
        <f t="shared" ca="1" si="44"/>
        <v>240000</v>
      </c>
      <c r="CC94" s="23">
        <f t="shared" ca="1" si="45"/>
        <v>120000</v>
      </c>
      <c r="CD94" s="23">
        <f t="shared" ca="1" si="58"/>
        <v>120000</v>
      </c>
      <c r="CE94" s="23">
        <f t="shared" ca="1" si="59"/>
        <v>60000</v>
      </c>
      <c r="CF94" s="23">
        <f t="shared" ca="1" si="60"/>
        <v>63600</v>
      </c>
      <c r="CG94" s="23">
        <f t="shared" ca="1" si="61"/>
        <v>31800</v>
      </c>
      <c r="CH94" s="23">
        <f t="shared" ca="1" si="68"/>
        <v>90000</v>
      </c>
      <c r="CI94" s="23">
        <f t="shared" ca="1" si="69"/>
        <v>45000</v>
      </c>
      <c r="CJ94" s="236">
        <f t="shared" ca="1" si="94"/>
        <v>1273500</v>
      </c>
      <c r="CQ94" s="23">
        <f t="shared" ca="1" si="110"/>
        <v>30000</v>
      </c>
      <c r="CR94" s="23">
        <f t="shared" ca="1" si="111"/>
        <v>15000</v>
      </c>
      <c r="CS94" s="23">
        <f t="shared" ca="1" si="62"/>
        <v>60000</v>
      </c>
      <c r="CT94" s="23">
        <f t="shared" ca="1" si="63"/>
        <v>30000</v>
      </c>
      <c r="CU94" s="23">
        <f t="shared" ca="1" si="64"/>
        <v>120000</v>
      </c>
      <c r="CV94" s="23">
        <f t="shared" ca="1" si="65"/>
        <v>60000</v>
      </c>
    </row>
    <row r="95" spans="1:100" x14ac:dyDescent="0.2">
      <c r="A95" s="180">
        <f ca="1">VLOOKUP($D95,Curves!$A$2:$I$1700,9)</f>
        <v>5.9927863268557001E-2</v>
      </c>
      <c r="B95" s="86">
        <f t="shared" ca="1" si="77"/>
        <v>0.65397259695502419</v>
      </c>
      <c r="C95" s="86">
        <f t="shared" ca="1" si="78"/>
        <v>31</v>
      </c>
      <c r="D95" s="143">
        <f t="shared" ca="1" si="95"/>
        <v>39508</v>
      </c>
      <c r="E95" s="181">
        <f ca="1">VLOOKUP($D95,Curves!$A$2:$H$1700,2)*$B95</f>
        <v>2.5472232651398192</v>
      </c>
      <c r="F95" s="180">
        <f ca="1">VLOOKUP($D95,Curves!$A$2:$H$1700,3)*$B95</f>
        <v>0.19619177908650726</v>
      </c>
      <c r="G95" s="180">
        <f ca="1">VLOOKUP($D95,Curves!$A$2:$H$1700,7)*$B95</f>
        <v>-0.1242547934214546</v>
      </c>
      <c r="H95" s="180">
        <f ca="1">VLOOKUP($D95,Curves!$A$2:$H$1700,5)*$B95</f>
        <v>6.5397259695502419E-3</v>
      </c>
      <c r="I95" s="180">
        <f ca="1">VLOOKUP($D95,Curves!$A$2:$H$1700,4)*$B95</f>
        <v>-0.18965205311695701</v>
      </c>
      <c r="J95" s="182">
        <f ca="1">VLOOKUP($D95,Curves!$A$2:$H$1700,8)*$B95</f>
        <v>0</v>
      </c>
      <c r="K95" s="180">
        <f t="shared" ca="1" si="79"/>
        <v>19.681784090171465</v>
      </c>
      <c r="L95" s="144">
        <f ca="1">VLOOKUP($D95,Curves!$N$2:$T$2600,2)*$B95</f>
        <v>16.882152466884808</v>
      </c>
      <c r="M95" s="145">
        <f ca="1">VLOOKUP($D95,Curves!$N$2:$T$2600,3)*$B95</f>
        <v>12.785164270470723</v>
      </c>
      <c r="N95" s="189">
        <f t="shared" ca="1" si="80"/>
        <v>0</v>
      </c>
      <c r="O95" s="190">
        <f t="shared" ca="1" si="81"/>
        <v>0</v>
      </c>
      <c r="P95" s="181">
        <f t="shared" ca="1" si="76"/>
        <v>21.104174488548644</v>
      </c>
      <c r="Q95" s="144">
        <f ca="1">VLOOKUP($D95,Curves!$N$2:$T$2600,4)*$B95</f>
        <v>24.457659533813821</v>
      </c>
      <c r="R95" s="145">
        <f ca="1">VLOOKUP($D95,Curves!$N$2:$T$2600,5)*$B95</f>
        <v>12.981356049557231</v>
      </c>
      <c r="S95" s="189">
        <f t="shared" ca="1" si="82"/>
        <v>1</v>
      </c>
      <c r="T95" s="190">
        <f t="shared" ca="1" si="83"/>
        <v>0</v>
      </c>
      <c r="U95" s="157">
        <f t="shared" ca="1" si="84"/>
        <v>20.172263537887737</v>
      </c>
      <c r="V95" s="157">
        <f t="shared" ca="1" si="85"/>
        <v>21.153222433320273</v>
      </c>
      <c r="W95" s="157">
        <f t="shared" ca="1" si="86"/>
        <v>19.681784090171465</v>
      </c>
      <c r="X95" s="144">
        <f ca="1">VLOOKUP($D95,Curves!$N$2:$T$2600,6)*$B95</f>
        <v>14.745625702077961</v>
      </c>
      <c r="Y95" s="145">
        <f ca="1">VLOOKUP($D95,Curves!$N$2:$T$2600,7)*$B95</f>
        <v>20.774476592549451</v>
      </c>
      <c r="Z95" s="208">
        <f t="shared" ca="1" si="87"/>
        <v>0</v>
      </c>
      <c r="AA95" s="189">
        <f t="shared" ca="1" si="88"/>
        <v>1</v>
      </c>
      <c r="AB95" s="189">
        <f t="shared" ca="1" si="89"/>
        <v>0</v>
      </c>
      <c r="AC95" s="189">
        <f t="shared" ca="1" si="89"/>
        <v>0</v>
      </c>
      <c r="AD95" s="189">
        <f t="shared" ca="1" si="90"/>
        <v>0</v>
      </c>
      <c r="AE95" s="190">
        <f t="shared" ca="1" si="91"/>
        <v>1</v>
      </c>
      <c r="AF95" s="23">
        <f t="shared" ca="1" si="112"/>
        <v>0</v>
      </c>
      <c r="AG95" s="23">
        <f t="shared" ca="1" si="113"/>
        <v>0</v>
      </c>
      <c r="AH95" s="23">
        <f t="shared" ca="1" si="43"/>
        <v>0</v>
      </c>
      <c r="AI95" s="23">
        <f t="shared" ca="1" si="72"/>
        <v>0</v>
      </c>
      <c r="AJ95" s="23">
        <f t="shared" ca="1" si="51"/>
        <v>0</v>
      </c>
      <c r="AK95" s="23">
        <f t="shared" ca="1" si="52"/>
        <v>0</v>
      </c>
      <c r="AL95" s="23">
        <f t="shared" ca="1" si="53"/>
        <v>0</v>
      </c>
      <c r="AM95" s="23">
        <f t="shared" ca="1" si="73"/>
        <v>0</v>
      </c>
      <c r="AN95" s="23">
        <f t="shared" ca="1" si="74"/>
        <v>0</v>
      </c>
      <c r="AO95" s="23">
        <f t="shared" ca="1" si="75"/>
        <v>0</v>
      </c>
      <c r="AP95" s="23">
        <f t="shared" ca="1" si="70"/>
        <v>0</v>
      </c>
      <c r="AQ95" s="23">
        <f t="shared" ca="1" si="71"/>
        <v>0</v>
      </c>
      <c r="AR95" s="236">
        <f t="shared" ca="1" si="92"/>
        <v>0</v>
      </c>
      <c r="AS95" s="23">
        <f t="shared" ca="1" si="100"/>
        <v>60000</v>
      </c>
      <c r="AT95" s="23">
        <f t="shared" ca="1" si="101"/>
        <v>0</v>
      </c>
      <c r="AU95" s="23">
        <f t="shared" ca="1" si="104"/>
        <v>60000</v>
      </c>
      <c r="AV95" s="23">
        <f t="shared" ca="1" si="105"/>
        <v>0</v>
      </c>
      <c r="AW95" s="23">
        <f t="shared" ca="1" si="114"/>
        <v>105600</v>
      </c>
      <c r="AX95" s="23">
        <f t="shared" ca="1" si="115"/>
        <v>0</v>
      </c>
      <c r="AY95" s="23">
        <f t="shared" ref="AY95:AY158" ca="1" si="118">$AY$7*$J$2*$J$5*$S95</f>
        <v>130800</v>
      </c>
      <c r="AZ95" s="23">
        <f t="shared" ref="AZ95:AZ158" ca="1" si="119">$AY$7*$J$3*$J$5*$T95</f>
        <v>0</v>
      </c>
      <c r="BA95" s="23">
        <f t="shared" ca="1" si="48"/>
        <v>60000</v>
      </c>
      <c r="BB95" s="23">
        <f t="shared" ca="1" si="49"/>
        <v>0</v>
      </c>
      <c r="BC95" s="23">
        <f t="shared" ca="1" si="56"/>
        <v>63600</v>
      </c>
      <c r="BD95" s="23">
        <f t="shared" ca="1" si="57"/>
        <v>0</v>
      </c>
      <c r="BE95" s="23">
        <f t="shared" ca="1" si="66"/>
        <v>63600</v>
      </c>
      <c r="BF95" s="23">
        <f t="shared" ca="1" si="67"/>
        <v>0</v>
      </c>
      <c r="BG95" s="23"/>
      <c r="BH95" s="23"/>
      <c r="BI95" s="23"/>
      <c r="BJ95" s="23"/>
      <c r="BK95" s="23"/>
      <c r="BL95" s="23"/>
      <c r="BM95" s="23"/>
      <c r="BN95" s="23"/>
      <c r="BO95" s="236">
        <f t="shared" ca="1" si="93"/>
        <v>543600</v>
      </c>
      <c r="BP95" s="23">
        <f t="shared" ca="1" si="96"/>
        <v>0</v>
      </c>
      <c r="BQ95" s="23">
        <f t="shared" ca="1" si="97"/>
        <v>0</v>
      </c>
      <c r="BR95" s="23">
        <f t="shared" ca="1" si="98"/>
        <v>0</v>
      </c>
      <c r="BS95" s="23">
        <f t="shared" ca="1" si="99"/>
        <v>0</v>
      </c>
      <c r="BT95" s="23">
        <f t="shared" ca="1" si="102"/>
        <v>0</v>
      </c>
      <c r="BU95" s="23">
        <f t="shared" ca="1" si="103"/>
        <v>0</v>
      </c>
      <c r="BV95" s="23">
        <f t="shared" ca="1" si="106"/>
        <v>0</v>
      </c>
      <c r="BW95" s="23">
        <f t="shared" ca="1" si="107"/>
        <v>0</v>
      </c>
      <c r="BX95" s="23">
        <f t="shared" ca="1" si="108"/>
        <v>0</v>
      </c>
      <c r="BY95" s="23">
        <f t="shared" ca="1" si="109"/>
        <v>0</v>
      </c>
      <c r="BZ95" s="23">
        <f t="shared" ca="1" si="116"/>
        <v>0</v>
      </c>
      <c r="CA95" s="23">
        <f t="shared" ca="1" si="117"/>
        <v>0</v>
      </c>
      <c r="CB95" s="23">
        <f t="shared" ca="1" si="44"/>
        <v>0</v>
      </c>
      <c r="CC95" s="23">
        <f t="shared" ca="1" si="45"/>
        <v>0</v>
      </c>
      <c r="CD95" s="23">
        <f t="shared" ca="1" si="58"/>
        <v>0</v>
      </c>
      <c r="CE95" s="23">
        <f t="shared" ca="1" si="59"/>
        <v>0</v>
      </c>
      <c r="CF95" s="23">
        <f t="shared" ca="1" si="60"/>
        <v>0</v>
      </c>
      <c r="CG95" s="23">
        <f t="shared" ca="1" si="61"/>
        <v>0</v>
      </c>
      <c r="CH95" s="23">
        <f t="shared" ca="1" si="68"/>
        <v>0</v>
      </c>
      <c r="CI95" s="23">
        <f t="shared" ca="1" si="69"/>
        <v>0</v>
      </c>
      <c r="CJ95" s="236">
        <f t="shared" ca="1" si="94"/>
        <v>0</v>
      </c>
      <c r="CQ95" s="23">
        <f t="shared" ca="1" si="110"/>
        <v>0</v>
      </c>
      <c r="CR95" s="23">
        <f t="shared" ca="1" si="111"/>
        <v>0</v>
      </c>
      <c r="CS95" s="23">
        <f t="shared" ca="1" si="62"/>
        <v>0</v>
      </c>
      <c r="CT95" s="23">
        <f t="shared" ca="1" si="63"/>
        <v>0</v>
      </c>
      <c r="CU95" s="23">
        <f t="shared" ca="1" si="64"/>
        <v>0</v>
      </c>
      <c r="CV95" s="23">
        <f t="shared" ca="1" si="65"/>
        <v>0</v>
      </c>
    </row>
    <row r="96" spans="1:100" x14ac:dyDescent="0.2">
      <c r="A96" s="180">
        <f ca="1">VLOOKUP($D96,Curves!$A$2:$I$1700,9)</f>
        <v>5.9947193335252003E-2</v>
      </c>
      <c r="B96" s="86">
        <f t="shared" ca="1" si="77"/>
        <v>0.65061450441310809</v>
      </c>
      <c r="C96" s="86">
        <f t="shared" ca="1" si="78"/>
        <v>30</v>
      </c>
      <c r="D96" s="143">
        <f t="shared" ca="1" si="95"/>
        <v>39539</v>
      </c>
      <c r="E96" s="181">
        <f ca="1">VLOOKUP($D96,Curves!$A$2:$H$1700,2)*$B96</f>
        <v>2.4137798113726308</v>
      </c>
      <c r="F96" s="180">
        <f ca="1">VLOOKUP($D96,Curves!$A$2:$H$1700,3)*$B96</f>
        <v>0.22120893150045676</v>
      </c>
      <c r="G96" s="180">
        <f ca="1">VLOOKUP($D96,Curves!$A$2:$H$1700,7)*$B96</f>
        <v>-0.12361675583849054</v>
      </c>
      <c r="H96" s="180">
        <f ca="1">VLOOKUP($D96,Curves!$A$2:$H$1700,5)*$B96</f>
        <v>6.5061450441310812E-3</v>
      </c>
      <c r="I96" s="180">
        <f ca="1">VLOOKUP($D96,Curves!$A$2:$H$1700,4)*$B96</f>
        <v>-0.23096814906665336</v>
      </c>
      <c r="J96" s="182">
        <f ca="1">VLOOKUP($D96,Curves!$A$2:$H$1700,8)*$B96</f>
        <v>0</v>
      </c>
      <c r="K96" s="180">
        <f t="shared" ca="1" si="79"/>
        <v>18.371087467294828</v>
      </c>
      <c r="L96" s="144">
        <f ca="1">VLOOKUP($D96,Curves!$N$2:$T$2600,2)*$B96</f>
        <v>15.819542322166775</v>
      </c>
      <c r="M96" s="145">
        <f ca="1">VLOOKUP($D96,Curves!$N$2:$T$2600,3)*$B96</f>
        <v>13.181449859409572</v>
      </c>
      <c r="N96" s="189">
        <f t="shared" ca="1" si="80"/>
        <v>0</v>
      </c>
      <c r="O96" s="190">
        <f t="shared" ca="1" si="81"/>
        <v>0</v>
      </c>
      <c r="P96" s="181">
        <f t="shared" ca="1" si="76"/>
        <v>20.103348585294732</v>
      </c>
      <c r="Q96" s="144">
        <f ca="1">VLOOKUP($D96,Curves!$N$2:$T$2600,4)*$B96</f>
        <v>22.705535313200425</v>
      </c>
      <c r="R96" s="145">
        <f ca="1">VLOOKUP($D96,Curves!$N$2:$T$2600,5)*$B96</f>
        <v>11.776122529877258</v>
      </c>
      <c r="S96" s="189">
        <f t="shared" ca="1" si="82"/>
        <v>1</v>
      </c>
      <c r="T96" s="190">
        <f t="shared" ca="1" si="83"/>
        <v>0</v>
      </c>
      <c r="U96" s="157">
        <f t="shared" ca="1" si="84"/>
        <v>19.176222916506052</v>
      </c>
      <c r="V96" s="157">
        <f t="shared" ca="1" si="85"/>
        <v>20.152144673125715</v>
      </c>
      <c r="W96" s="157">
        <f t="shared" ca="1" si="86"/>
        <v>18.371087467294828</v>
      </c>
      <c r="X96" s="144">
        <f ca="1">VLOOKUP($D96,Curves!$N$2:$T$2600,6)*$B96</f>
        <v>11.904796549780468</v>
      </c>
      <c r="Y96" s="145">
        <f ca="1">VLOOKUP($D96,Curves!$N$2:$T$2600,7)*$B96</f>
        <v>21.7110583176913</v>
      </c>
      <c r="Z96" s="208">
        <f t="shared" ca="1" si="87"/>
        <v>0</v>
      </c>
      <c r="AA96" s="189">
        <f t="shared" ca="1" si="88"/>
        <v>1</v>
      </c>
      <c r="AB96" s="189">
        <f t="shared" ca="1" si="89"/>
        <v>0</v>
      </c>
      <c r="AC96" s="189">
        <f t="shared" ca="1" si="89"/>
        <v>0</v>
      </c>
      <c r="AD96" s="189">
        <f t="shared" ca="1" si="90"/>
        <v>0</v>
      </c>
      <c r="AE96" s="190">
        <f t="shared" ca="1" si="91"/>
        <v>1</v>
      </c>
      <c r="AF96" s="23">
        <f t="shared" ca="1" si="112"/>
        <v>0</v>
      </c>
      <c r="AG96" s="23">
        <f t="shared" ca="1" si="113"/>
        <v>0</v>
      </c>
      <c r="AH96" s="23">
        <f t="shared" ca="1" si="43"/>
        <v>0</v>
      </c>
      <c r="AI96" s="23">
        <f t="shared" ca="1" si="72"/>
        <v>0</v>
      </c>
      <c r="AJ96" s="23">
        <f t="shared" ca="1" si="51"/>
        <v>0</v>
      </c>
      <c r="AK96" s="23">
        <f t="shared" ca="1" si="52"/>
        <v>0</v>
      </c>
      <c r="AL96" s="23">
        <f t="shared" ca="1" si="53"/>
        <v>0</v>
      </c>
      <c r="AM96" s="23">
        <f t="shared" ca="1" si="73"/>
        <v>0</v>
      </c>
      <c r="AN96" s="23">
        <f t="shared" ca="1" si="74"/>
        <v>0</v>
      </c>
      <c r="AO96" s="23">
        <f t="shared" ca="1" si="75"/>
        <v>0</v>
      </c>
      <c r="AP96" s="23">
        <f t="shared" ca="1" si="70"/>
        <v>0</v>
      </c>
      <c r="AQ96" s="23">
        <f t="shared" ca="1" si="71"/>
        <v>0</v>
      </c>
      <c r="AR96" s="236">
        <f t="shared" ca="1" si="92"/>
        <v>0</v>
      </c>
      <c r="AS96" s="23">
        <f t="shared" ca="1" si="100"/>
        <v>60000</v>
      </c>
      <c r="AT96" s="23">
        <f t="shared" ca="1" si="101"/>
        <v>0</v>
      </c>
      <c r="AU96" s="23">
        <f t="shared" ca="1" si="104"/>
        <v>60000</v>
      </c>
      <c r="AV96" s="23">
        <f t="shared" ca="1" si="105"/>
        <v>0</v>
      </c>
      <c r="AW96" s="23">
        <f t="shared" ca="1" si="114"/>
        <v>105600</v>
      </c>
      <c r="AX96" s="23">
        <f t="shared" ca="1" si="115"/>
        <v>0</v>
      </c>
      <c r="AY96" s="23">
        <f t="shared" ca="1" si="118"/>
        <v>130800</v>
      </c>
      <c r="AZ96" s="23">
        <f t="shared" ca="1" si="119"/>
        <v>0</v>
      </c>
      <c r="BA96" s="23">
        <f t="shared" ca="1" si="48"/>
        <v>60000</v>
      </c>
      <c r="BB96" s="23">
        <f t="shared" ca="1" si="49"/>
        <v>0</v>
      </c>
      <c r="BC96" s="23">
        <f t="shared" ca="1" si="56"/>
        <v>63600</v>
      </c>
      <c r="BD96" s="23">
        <f t="shared" ca="1" si="57"/>
        <v>0</v>
      </c>
      <c r="BE96" s="23">
        <f t="shared" ca="1" si="66"/>
        <v>63600</v>
      </c>
      <c r="BF96" s="23">
        <f t="shared" ca="1" si="67"/>
        <v>0</v>
      </c>
      <c r="BG96" s="23"/>
      <c r="BH96" s="23"/>
      <c r="BI96" s="23"/>
      <c r="BJ96" s="23"/>
      <c r="BK96" s="23"/>
      <c r="BL96" s="23"/>
      <c r="BM96" s="23"/>
      <c r="BN96" s="23"/>
      <c r="BO96" s="236">
        <f t="shared" ca="1" si="93"/>
        <v>543600</v>
      </c>
      <c r="BP96" s="23">
        <f t="shared" ca="1" si="96"/>
        <v>0</v>
      </c>
      <c r="BQ96" s="23">
        <f t="shared" ca="1" si="97"/>
        <v>0</v>
      </c>
      <c r="BR96" s="23">
        <f t="shared" ca="1" si="98"/>
        <v>0</v>
      </c>
      <c r="BS96" s="23">
        <f t="shared" ca="1" si="99"/>
        <v>0</v>
      </c>
      <c r="BT96" s="23">
        <f t="shared" ca="1" si="102"/>
        <v>0</v>
      </c>
      <c r="BU96" s="23">
        <f t="shared" ca="1" si="103"/>
        <v>0</v>
      </c>
      <c r="BV96" s="23">
        <f t="shared" ca="1" si="106"/>
        <v>0</v>
      </c>
      <c r="BW96" s="23">
        <f t="shared" ca="1" si="107"/>
        <v>0</v>
      </c>
      <c r="BX96" s="23">
        <f t="shared" ca="1" si="108"/>
        <v>0</v>
      </c>
      <c r="BY96" s="23">
        <f t="shared" ca="1" si="109"/>
        <v>0</v>
      </c>
      <c r="BZ96" s="23">
        <f t="shared" ca="1" si="116"/>
        <v>0</v>
      </c>
      <c r="CA96" s="23">
        <f t="shared" ca="1" si="117"/>
        <v>0</v>
      </c>
      <c r="CB96" s="23">
        <f t="shared" ca="1" si="44"/>
        <v>0</v>
      </c>
      <c r="CC96" s="23">
        <f t="shared" ca="1" si="45"/>
        <v>0</v>
      </c>
      <c r="CD96" s="23">
        <f t="shared" ca="1" si="58"/>
        <v>0</v>
      </c>
      <c r="CE96" s="23">
        <f t="shared" ca="1" si="59"/>
        <v>0</v>
      </c>
      <c r="CF96" s="23">
        <f t="shared" ca="1" si="60"/>
        <v>0</v>
      </c>
      <c r="CG96" s="23">
        <f t="shared" ca="1" si="61"/>
        <v>0</v>
      </c>
      <c r="CH96" s="23">
        <f t="shared" ca="1" si="68"/>
        <v>0</v>
      </c>
      <c r="CI96" s="23">
        <f t="shared" ca="1" si="69"/>
        <v>0</v>
      </c>
      <c r="CJ96" s="236">
        <f t="shared" ca="1" si="94"/>
        <v>0</v>
      </c>
      <c r="CQ96" s="23">
        <f t="shared" ca="1" si="110"/>
        <v>0</v>
      </c>
      <c r="CR96" s="23">
        <f t="shared" ca="1" si="111"/>
        <v>0</v>
      </c>
      <c r="CS96" s="23">
        <f t="shared" ca="1" si="62"/>
        <v>0</v>
      </c>
      <c r="CT96" s="23">
        <f t="shared" ca="1" si="63"/>
        <v>0</v>
      </c>
      <c r="CU96" s="23">
        <f t="shared" ca="1" si="64"/>
        <v>0</v>
      </c>
      <c r="CV96" s="23">
        <f t="shared" ca="1" si="65"/>
        <v>0</v>
      </c>
    </row>
    <row r="97" spans="1:100" x14ac:dyDescent="0.2">
      <c r="A97" s="180">
        <f ca="1">VLOOKUP($D97,Curves!$A$2:$I$1700,9)</f>
        <v>5.9965899851524999E-2</v>
      </c>
      <c r="B97" s="86">
        <f t="shared" ca="1" si="77"/>
        <v>0.64737919359791729</v>
      </c>
      <c r="C97" s="86">
        <f t="shared" ca="1" si="78"/>
        <v>31</v>
      </c>
      <c r="D97" s="143">
        <f t="shared" ca="1" si="95"/>
        <v>39569</v>
      </c>
      <c r="E97" s="181">
        <f ca="1">VLOOKUP($D97,Curves!$A$2:$H$1700,2)*$B97</f>
        <v>2.372644744536367</v>
      </c>
      <c r="F97" s="180">
        <f ca="1">VLOOKUP($D97,Curves!$A$2:$H$1700,3)*$B97</f>
        <v>0.22010892582329189</v>
      </c>
      <c r="G97" s="180">
        <f ca="1">VLOOKUP($D97,Curves!$A$2:$H$1700,7)*$B97</f>
        <v>-0.12300204678360428</v>
      </c>
      <c r="H97" s="180">
        <f ca="1">VLOOKUP($D97,Curves!$A$2:$H$1700,5)*$B97</f>
        <v>6.4737919359791731E-3</v>
      </c>
      <c r="I97" s="180">
        <f ca="1">VLOOKUP($D97,Curves!$A$2:$H$1700,4)*$B97</f>
        <v>-0.22981961372726062</v>
      </c>
      <c r="J97" s="182">
        <f ca="1">VLOOKUP($D97,Curves!$A$2:$H$1700,8)*$B97</f>
        <v>0</v>
      </c>
      <c r="K97" s="180">
        <f t="shared" ca="1" si="79"/>
        <v>18.071188481068297</v>
      </c>
      <c r="L97" s="144">
        <f ca="1">VLOOKUP($D97,Curves!$N$2:$T$2600,2)*$B97</f>
        <v>22.038722130084356</v>
      </c>
      <c r="M97" s="145">
        <f ca="1">VLOOKUP($D97,Curves!$N$2:$T$2600,3)*$B97</f>
        <v>11.762879947674158</v>
      </c>
      <c r="N97" s="189">
        <f t="shared" ca="1" si="80"/>
        <v>1</v>
      </c>
      <c r="O97" s="190">
        <f t="shared" ca="1" si="81"/>
        <v>0</v>
      </c>
      <c r="P97" s="181">
        <f t="shared" ca="1" si="76"/>
        <v>19.794835584022753</v>
      </c>
      <c r="Q97" s="144">
        <f ca="1">VLOOKUP($D97,Curves!$N$2:$T$2600,4)*$B97</f>
        <v>23.87924544244634</v>
      </c>
      <c r="R97" s="145">
        <f ca="1">VLOOKUP($D97,Curves!$N$2:$T$2600,5)*$B97</f>
        <v>17.537502354567579</v>
      </c>
      <c r="S97" s="189">
        <f t="shared" ca="1" si="82"/>
        <v>1</v>
      </c>
      <c r="T97" s="190">
        <f t="shared" ca="1" si="83"/>
        <v>0</v>
      </c>
      <c r="U97" s="157">
        <f t="shared" ca="1" si="84"/>
        <v>18.872320233145722</v>
      </c>
      <c r="V97" s="157">
        <f t="shared" ca="1" si="85"/>
        <v>19.843389023542596</v>
      </c>
      <c r="W97" s="157">
        <f t="shared" ca="1" si="86"/>
        <v>18.071188481068297</v>
      </c>
      <c r="X97" s="144">
        <f ca="1">VLOOKUP($D97,Curves!$N$2:$T$2600,6)*$B97</f>
        <v>19.850662368876989</v>
      </c>
      <c r="Y97" s="145">
        <f ca="1">VLOOKUP($D97,Curves!$N$2:$T$2600,7)*$B97</f>
        <v>14.836453579172286</v>
      </c>
      <c r="Z97" s="208">
        <f t="shared" ca="1" si="87"/>
        <v>1</v>
      </c>
      <c r="AA97" s="189">
        <f t="shared" ca="1" si="88"/>
        <v>0</v>
      </c>
      <c r="AB97" s="189">
        <f t="shared" ca="1" si="89"/>
        <v>1</v>
      </c>
      <c r="AC97" s="189">
        <f t="shared" ca="1" si="89"/>
        <v>1</v>
      </c>
      <c r="AD97" s="189">
        <f t="shared" ca="1" si="90"/>
        <v>1</v>
      </c>
      <c r="AE97" s="190">
        <f t="shared" ca="1" si="91"/>
        <v>0</v>
      </c>
      <c r="AF97" s="23">
        <f t="shared" ca="1" si="112"/>
        <v>105600</v>
      </c>
      <c r="AG97" s="23">
        <f t="shared" ca="1" si="113"/>
        <v>0</v>
      </c>
      <c r="AH97" s="23">
        <f t="shared" ref="AH97:AH160" ca="1" si="120">$AH$7*$J$2*$J$5*$N97</f>
        <v>61200</v>
      </c>
      <c r="AI97" s="23">
        <f t="shared" ref="AI97:AI160" ca="1" si="121">$AH$7*$J$3*$J$5*$O97</f>
        <v>0</v>
      </c>
      <c r="AJ97" s="23">
        <f t="shared" ca="1" si="51"/>
        <v>50400</v>
      </c>
      <c r="AK97" s="23">
        <f t="shared" ca="1" si="52"/>
        <v>0</v>
      </c>
      <c r="AL97" s="23">
        <f t="shared" ca="1" si="53"/>
        <v>60000</v>
      </c>
      <c r="AM97" s="23">
        <f t="shared" ca="1" si="73"/>
        <v>0</v>
      </c>
      <c r="AN97" s="23">
        <f t="shared" ca="1" si="74"/>
        <v>126720</v>
      </c>
      <c r="AO97" s="23">
        <f t="shared" ca="1" si="75"/>
        <v>0</v>
      </c>
      <c r="AP97" s="23">
        <f t="shared" ca="1" si="70"/>
        <v>66000</v>
      </c>
      <c r="AQ97" s="23">
        <f t="shared" ca="1" si="71"/>
        <v>0</v>
      </c>
      <c r="AR97" s="236">
        <f t="shared" ca="1" si="92"/>
        <v>469920</v>
      </c>
      <c r="AS97" s="23">
        <f t="shared" ca="1" si="100"/>
        <v>60000</v>
      </c>
      <c r="AT97" s="23">
        <f t="shared" ca="1" si="101"/>
        <v>0</v>
      </c>
      <c r="AU97" s="23">
        <f t="shared" ca="1" si="104"/>
        <v>60000</v>
      </c>
      <c r="AV97" s="23">
        <f t="shared" ca="1" si="105"/>
        <v>0</v>
      </c>
      <c r="AW97" s="23">
        <f t="shared" ca="1" si="114"/>
        <v>105600</v>
      </c>
      <c r="AX97" s="23">
        <f t="shared" ca="1" si="115"/>
        <v>0</v>
      </c>
      <c r="AY97" s="23">
        <f t="shared" ca="1" si="118"/>
        <v>130800</v>
      </c>
      <c r="AZ97" s="23">
        <f t="shared" ca="1" si="119"/>
        <v>0</v>
      </c>
      <c r="BA97" s="23">
        <f t="shared" ca="1" si="48"/>
        <v>60000</v>
      </c>
      <c r="BB97" s="23">
        <f t="shared" ca="1" si="49"/>
        <v>0</v>
      </c>
      <c r="BC97" s="23">
        <f t="shared" ca="1" si="56"/>
        <v>63600</v>
      </c>
      <c r="BD97" s="23">
        <f t="shared" ca="1" si="57"/>
        <v>0</v>
      </c>
      <c r="BE97" s="23">
        <f t="shared" ca="1" si="66"/>
        <v>63600</v>
      </c>
      <c r="BF97" s="23">
        <f t="shared" ca="1" si="67"/>
        <v>0</v>
      </c>
      <c r="BG97" s="23"/>
      <c r="BH97" s="23"/>
      <c r="BI97" s="23"/>
      <c r="BJ97" s="23"/>
      <c r="BK97" s="23"/>
      <c r="BL97" s="23"/>
      <c r="BM97" s="23"/>
      <c r="BN97" s="23"/>
      <c r="BO97" s="236">
        <f t="shared" ca="1" si="93"/>
        <v>543600</v>
      </c>
      <c r="BP97" s="23">
        <f t="shared" ca="1" si="96"/>
        <v>65400</v>
      </c>
      <c r="BQ97" s="23">
        <f t="shared" ca="1" si="97"/>
        <v>32700</v>
      </c>
      <c r="BR97" s="23">
        <f t="shared" ca="1" si="98"/>
        <v>62400</v>
      </c>
      <c r="BS97" s="23">
        <f t="shared" ca="1" si="99"/>
        <v>31200</v>
      </c>
      <c r="BT97" s="23">
        <f t="shared" ca="1" si="102"/>
        <v>67200</v>
      </c>
      <c r="BU97" s="23">
        <f t="shared" ca="1" si="103"/>
        <v>33600</v>
      </c>
      <c r="BV97" s="23">
        <f t="shared" ca="1" si="106"/>
        <v>8400</v>
      </c>
      <c r="BW97" s="23">
        <f t="shared" ca="1" si="107"/>
        <v>4200</v>
      </c>
      <c r="BX97" s="23">
        <f t="shared" ca="1" si="108"/>
        <v>66000</v>
      </c>
      <c r="BY97" s="23">
        <f t="shared" ca="1" si="109"/>
        <v>33000</v>
      </c>
      <c r="BZ97" s="23">
        <f t="shared" ca="1" si="116"/>
        <v>66000</v>
      </c>
      <c r="CA97" s="23">
        <f t="shared" ca="1" si="117"/>
        <v>33000</v>
      </c>
      <c r="CB97" s="23">
        <f t="shared" ref="CB97:CB160" ca="1" si="122">$CB$7*$J$2*$J$5*$AB97</f>
        <v>240000</v>
      </c>
      <c r="CC97" s="23">
        <f t="shared" ref="CC97:CC160" ca="1" si="123">$CB$7*$J$3*$J$5*$AC97</f>
        <v>120000</v>
      </c>
      <c r="CD97" s="23">
        <f t="shared" ca="1" si="58"/>
        <v>120000</v>
      </c>
      <c r="CE97" s="23">
        <f t="shared" ca="1" si="59"/>
        <v>60000</v>
      </c>
      <c r="CF97" s="23">
        <f t="shared" ca="1" si="60"/>
        <v>63600</v>
      </c>
      <c r="CG97" s="23">
        <f t="shared" ca="1" si="61"/>
        <v>31800</v>
      </c>
      <c r="CH97" s="23">
        <f t="shared" ca="1" si="68"/>
        <v>90000</v>
      </c>
      <c r="CI97" s="23">
        <f t="shared" ca="1" si="69"/>
        <v>45000</v>
      </c>
      <c r="CJ97" s="236">
        <f t="shared" ca="1" si="94"/>
        <v>1273500</v>
      </c>
      <c r="CQ97" s="23">
        <f t="shared" ca="1" si="110"/>
        <v>30000</v>
      </c>
      <c r="CR97" s="23">
        <f t="shared" ca="1" si="111"/>
        <v>15000</v>
      </c>
      <c r="CS97" s="23">
        <f t="shared" ca="1" si="62"/>
        <v>60000</v>
      </c>
      <c r="CT97" s="23">
        <f t="shared" ca="1" si="63"/>
        <v>30000</v>
      </c>
      <c r="CU97" s="23">
        <f t="shared" ca="1" si="64"/>
        <v>120000</v>
      </c>
      <c r="CV97" s="23">
        <f t="shared" ca="1" si="65"/>
        <v>60000</v>
      </c>
    </row>
    <row r="98" spans="1:100" x14ac:dyDescent="0.2">
      <c r="A98" s="180">
        <f ca="1">VLOOKUP($D98,Curves!$A$2:$I$1700,9)</f>
        <v>5.9985229918463001E-2</v>
      </c>
      <c r="B98" s="86">
        <f t="shared" ca="1" si="77"/>
        <v>0.64405092189178581</v>
      </c>
      <c r="C98" s="86">
        <f t="shared" ca="1" si="78"/>
        <v>30</v>
      </c>
      <c r="D98" s="143">
        <f t="shared" ca="1" si="95"/>
        <v>39600</v>
      </c>
      <c r="E98" s="181">
        <f ca="1">VLOOKUP($D98,Curves!$A$2:$H$1700,2)*$B98</f>
        <v>2.3733276471712306</v>
      </c>
      <c r="F98" s="180">
        <f ca="1">VLOOKUP($D98,Curves!$A$2:$H$1700,3)*$B98</f>
        <v>0.2189773134432072</v>
      </c>
      <c r="G98" s="180">
        <f ca="1">VLOOKUP($D98,Curves!$A$2:$H$1700,7)*$B98</f>
        <v>-0.12236967515943931</v>
      </c>
      <c r="H98" s="180">
        <f ca="1">VLOOKUP($D98,Curves!$A$2:$H$1700,5)*$B98</f>
        <v>6.4405092189178583E-3</v>
      </c>
      <c r="I98" s="180">
        <f ca="1">VLOOKUP($D98,Curves!$A$2:$H$1700,4)*$B98</f>
        <v>-0.22863807727158394</v>
      </c>
      <c r="J98" s="182">
        <f ca="1">VLOOKUP($D98,Curves!$A$2:$H$1700,8)*$B98</f>
        <v>0</v>
      </c>
      <c r="K98" s="180">
        <f t="shared" ca="1" si="79"/>
        <v>18.08517177424735</v>
      </c>
      <c r="L98" s="144">
        <f ca="1">VLOOKUP($D98,Curves!$N$2:$T$2600,2)*$B98</f>
        <v>20.157493904005943</v>
      </c>
      <c r="M98" s="145">
        <f ca="1">VLOOKUP($D98,Curves!$N$2:$T$2600,3)*$B98</f>
        <v>12.217645988287176</v>
      </c>
      <c r="N98" s="189">
        <f t="shared" ca="1" si="80"/>
        <v>1</v>
      </c>
      <c r="O98" s="190">
        <f t="shared" ca="1" si="81"/>
        <v>0</v>
      </c>
      <c r="P98" s="181">
        <f t="shared" ca="1" si="76"/>
        <v>19.799957353784229</v>
      </c>
      <c r="Q98" s="144">
        <f ca="1">VLOOKUP($D98,Curves!$N$2:$T$2600,4)*$B98</f>
        <v>19.248122274184531</v>
      </c>
      <c r="R98" s="145">
        <f ca="1">VLOOKUP($D98,Curves!$N$2:$T$2600,5)*$B98</f>
        <v>15.489424671497449</v>
      </c>
      <c r="S98" s="189">
        <f t="shared" ca="1" si="82"/>
        <v>0</v>
      </c>
      <c r="T98" s="190">
        <f t="shared" ca="1" si="83"/>
        <v>0</v>
      </c>
      <c r="U98" s="157">
        <f t="shared" ca="1" si="84"/>
        <v>18.882184790088434</v>
      </c>
      <c r="V98" s="157">
        <f t="shared" ca="1" si="85"/>
        <v>19.848261172926112</v>
      </c>
      <c r="W98" s="157">
        <f t="shared" ca="1" si="86"/>
        <v>18.08517177424735</v>
      </c>
      <c r="X98" s="144">
        <f ca="1">VLOOKUP($D98,Curves!$N$2:$T$2600,6)*$B98</f>
        <v>18.308301558595133</v>
      </c>
      <c r="Y98" s="145">
        <f ca="1">VLOOKUP($D98,Curves!$N$2:$T$2600,7)*$B98</f>
        <v>15.189955994101567</v>
      </c>
      <c r="Z98" s="208">
        <f t="shared" ca="1" si="87"/>
        <v>0</v>
      </c>
      <c r="AA98" s="189">
        <f t="shared" ca="1" si="88"/>
        <v>0</v>
      </c>
      <c r="AB98" s="189">
        <f t="shared" ca="1" si="89"/>
        <v>0</v>
      </c>
      <c r="AC98" s="189">
        <f t="shared" ca="1" si="89"/>
        <v>0</v>
      </c>
      <c r="AD98" s="189">
        <f t="shared" ca="1" si="90"/>
        <v>1</v>
      </c>
      <c r="AE98" s="190">
        <f t="shared" ca="1" si="91"/>
        <v>0</v>
      </c>
      <c r="AF98" s="23">
        <f t="shared" ca="1" si="112"/>
        <v>105600</v>
      </c>
      <c r="AG98" s="23">
        <f t="shared" ca="1" si="113"/>
        <v>0</v>
      </c>
      <c r="AH98" s="23">
        <f t="shared" ca="1" si="120"/>
        <v>61200</v>
      </c>
      <c r="AI98" s="23">
        <f t="shared" ca="1" si="121"/>
        <v>0</v>
      </c>
      <c r="AJ98" s="23">
        <f t="shared" ca="1" si="51"/>
        <v>50400</v>
      </c>
      <c r="AK98" s="23">
        <f t="shared" ca="1" si="52"/>
        <v>0</v>
      </c>
      <c r="AL98" s="23">
        <f t="shared" ca="1" si="53"/>
        <v>60000</v>
      </c>
      <c r="AM98" s="23">
        <f t="shared" ca="1" si="73"/>
        <v>0</v>
      </c>
      <c r="AN98" s="23">
        <f t="shared" ca="1" si="74"/>
        <v>126720</v>
      </c>
      <c r="AO98" s="23">
        <f t="shared" ca="1" si="75"/>
        <v>0</v>
      </c>
      <c r="AP98" s="23">
        <f t="shared" ca="1" si="70"/>
        <v>66000</v>
      </c>
      <c r="AQ98" s="23">
        <f t="shared" ca="1" si="71"/>
        <v>0</v>
      </c>
      <c r="AR98" s="236">
        <f t="shared" ca="1" si="92"/>
        <v>469920</v>
      </c>
      <c r="AS98" s="23">
        <f t="shared" ca="1" si="100"/>
        <v>0</v>
      </c>
      <c r="AT98" s="23">
        <f t="shared" ca="1" si="101"/>
        <v>0</v>
      </c>
      <c r="AU98" s="23">
        <f t="shared" ca="1" si="104"/>
        <v>0</v>
      </c>
      <c r="AV98" s="23">
        <f t="shared" ca="1" si="105"/>
        <v>0</v>
      </c>
      <c r="AW98" s="23">
        <f t="shared" ca="1" si="114"/>
        <v>0</v>
      </c>
      <c r="AX98" s="23">
        <f t="shared" ca="1" si="115"/>
        <v>0</v>
      </c>
      <c r="AY98" s="23">
        <f t="shared" ca="1" si="118"/>
        <v>0</v>
      </c>
      <c r="AZ98" s="23">
        <f t="shared" ca="1" si="119"/>
        <v>0</v>
      </c>
      <c r="BA98" s="23">
        <f t="shared" ref="BA98:BA161" ca="1" si="124">$BA$7*$J$2*$J$5*$S98</f>
        <v>0</v>
      </c>
      <c r="BB98" s="23">
        <f t="shared" ref="BB98:BB161" ca="1" si="125">$BA$7*$J$3*$J$5*$T98</f>
        <v>0</v>
      </c>
      <c r="BC98" s="23">
        <f t="shared" ca="1" si="56"/>
        <v>0</v>
      </c>
      <c r="BD98" s="23">
        <f t="shared" ca="1" si="57"/>
        <v>0</v>
      </c>
      <c r="BE98" s="23">
        <f t="shared" ca="1" si="66"/>
        <v>0</v>
      </c>
      <c r="BF98" s="23">
        <f t="shared" ca="1" si="67"/>
        <v>0</v>
      </c>
      <c r="BG98" s="23"/>
      <c r="BH98" s="23"/>
      <c r="BI98" s="23"/>
      <c r="BJ98" s="23"/>
      <c r="BK98" s="23"/>
      <c r="BL98" s="23"/>
      <c r="BM98" s="23"/>
      <c r="BN98" s="23"/>
      <c r="BO98" s="236">
        <f t="shared" ca="1" si="93"/>
        <v>0</v>
      </c>
      <c r="BP98" s="23">
        <f t="shared" ca="1" si="96"/>
        <v>0</v>
      </c>
      <c r="BQ98" s="23">
        <f t="shared" ca="1" si="97"/>
        <v>0</v>
      </c>
      <c r="BR98" s="23">
        <f t="shared" ca="1" si="98"/>
        <v>0</v>
      </c>
      <c r="BS98" s="23">
        <f t="shared" ca="1" si="99"/>
        <v>0</v>
      </c>
      <c r="BT98" s="23">
        <f t="shared" ca="1" si="102"/>
        <v>0</v>
      </c>
      <c r="BU98" s="23">
        <f t="shared" ca="1" si="103"/>
        <v>0</v>
      </c>
      <c r="BV98" s="23">
        <f t="shared" ca="1" si="106"/>
        <v>0</v>
      </c>
      <c r="BW98" s="23">
        <f t="shared" ca="1" si="107"/>
        <v>0</v>
      </c>
      <c r="BX98" s="23">
        <f t="shared" ca="1" si="108"/>
        <v>0</v>
      </c>
      <c r="BY98" s="23">
        <f t="shared" ca="1" si="109"/>
        <v>0</v>
      </c>
      <c r="BZ98" s="23">
        <f t="shared" ca="1" si="116"/>
        <v>0</v>
      </c>
      <c r="CA98" s="23">
        <f t="shared" ca="1" si="117"/>
        <v>0</v>
      </c>
      <c r="CB98" s="23">
        <f t="shared" ca="1" si="122"/>
        <v>0</v>
      </c>
      <c r="CC98" s="23">
        <f t="shared" ca="1" si="123"/>
        <v>0</v>
      </c>
      <c r="CD98" s="23">
        <f t="shared" ca="1" si="58"/>
        <v>0</v>
      </c>
      <c r="CE98" s="23">
        <f t="shared" ca="1" si="59"/>
        <v>0</v>
      </c>
      <c r="CF98" s="23">
        <f t="shared" ca="1" si="60"/>
        <v>0</v>
      </c>
      <c r="CG98" s="23">
        <f t="shared" ca="1" si="61"/>
        <v>0</v>
      </c>
      <c r="CH98" s="23">
        <f t="shared" ca="1" si="68"/>
        <v>0</v>
      </c>
      <c r="CI98" s="23">
        <f t="shared" ca="1" si="69"/>
        <v>0</v>
      </c>
      <c r="CJ98" s="236">
        <f t="shared" ca="1" si="94"/>
        <v>0</v>
      </c>
      <c r="CQ98" s="23">
        <f t="shared" ca="1" si="110"/>
        <v>0</v>
      </c>
      <c r="CR98" s="23">
        <f t="shared" ca="1" si="111"/>
        <v>0</v>
      </c>
      <c r="CS98" s="23">
        <f t="shared" ca="1" si="62"/>
        <v>0</v>
      </c>
      <c r="CT98" s="23">
        <f t="shared" ca="1" si="63"/>
        <v>0</v>
      </c>
      <c r="CU98" s="23">
        <f t="shared" ca="1" si="64"/>
        <v>0</v>
      </c>
      <c r="CV98" s="23">
        <f t="shared" ca="1" si="65"/>
        <v>0</v>
      </c>
    </row>
    <row r="99" spans="1:100" x14ac:dyDescent="0.2">
      <c r="A99" s="180">
        <f ca="1">VLOOKUP($D99,Curves!$A$2:$I$1700,9)</f>
        <v>6.0003936434971997E-2</v>
      </c>
      <c r="B99" s="86">
        <f t="shared" ca="1" si="77"/>
        <v>0.64084436376897458</v>
      </c>
      <c r="C99" s="86">
        <f t="shared" ca="1" si="78"/>
        <v>31</v>
      </c>
      <c r="D99" s="143">
        <f t="shared" ca="1" si="95"/>
        <v>39630</v>
      </c>
      <c r="E99" s="181">
        <f ca="1">VLOOKUP($D99,Curves!$A$2:$H$1700,2)*$B99</f>
        <v>2.3711241459452062</v>
      </c>
      <c r="F99" s="180">
        <f ca="1">VLOOKUP($D99,Curves!$A$2:$H$1700,3)*$B99</f>
        <v>0.21788708368145138</v>
      </c>
      <c r="G99" s="180">
        <f ca="1">VLOOKUP($D99,Curves!$A$2:$H$1700,7)*$B99</f>
        <v>-0.12176042911610517</v>
      </c>
      <c r="H99" s="180">
        <f ca="1">VLOOKUP($D99,Curves!$A$2:$H$1700,5)*$B99</f>
        <v>6.4084436376897463E-3</v>
      </c>
      <c r="I99" s="180">
        <f ca="1">VLOOKUP($D99,Curves!$A$2:$H$1700,4)*$B99</f>
        <v>-0.22749974913798596</v>
      </c>
      <c r="J99" s="182">
        <f ca="1">VLOOKUP($D99,Curves!$A$2:$H$1700,8)*$B99</f>
        <v>0</v>
      </c>
      <c r="K99" s="180">
        <f t="shared" ca="1" si="79"/>
        <v>18.077182976054154</v>
      </c>
      <c r="L99" s="144">
        <f ca="1">VLOOKUP($D99,Curves!$N$2:$T$2600,2)*$B99</f>
        <v>17.493757651797118</v>
      </c>
      <c r="M99" s="145">
        <f ca="1">VLOOKUP($D99,Curves!$N$2:$T$2600,3)*$B99</f>
        <v>12.714352177176455</v>
      </c>
      <c r="N99" s="189">
        <f t="shared" ca="1" si="80"/>
        <v>0</v>
      </c>
      <c r="O99" s="190">
        <f t="shared" ca="1" si="81"/>
        <v>0</v>
      </c>
      <c r="P99" s="181">
        <f t="shared" ca="1" si="76"/>
        <v>19.783431094589048</v>
      </c>
      <c r="Q99" s="144">
        <f ca="1">VLOOKUP($D99,Curves!$N$2:$T$2600,4)*$B99</f>
        <v>18.030813359767098</v>
      </c>
      <c r="R99" s="145">
        <f ca="1">VLOOKUP($D99,Curves!$N$2:$T$2600,5)*$B99</f>
        <v>14.457448846628065</v>
      </c>
      <c r="S99" s="189">
        <f t="shared" ca="1" si="82"/>
        <v>0</v>
      </c>
      <c r="T99" s="190">
        <f t="shared" ca="1" si="83"/>
        <v>0</v>
      </c>
      <c r="U99" s="157">
        <f t="shared" ca="1" si="84"/>
        <v>18.870227876218259</v>
      </c>
      <c r="V99" s="157">
        <f t="shared" ca="1" si="85"/>
        <v>19.831494421871717</v>
      </c>
      <c r="W99" s="157">
        <f t="shared" ca="1" si="86"/>
        <v>18.077182976054154</v>
      </c>
      <c r="X99" s="144">
        <f ca="1">VLOOKUP($D99,Curves!$N$2:$T$2600,6)*$B99</f>
        <v>17.00120281179489</v>
      </c>
      <c r="Y99" s="145">
        <f ca="1">VLOOKUP($D99,Curves!$N$2:$T$2600,7)*$B99</f>
        <v>14.154274711380946</v>
      </c>
      <c r="Z99" s="208">
        <f t="shared" ca="1" si="87"/>
        <v>0</v>
      </c>
      <c r="AA99" s="189">
        <f t="shared" ca="1" si="88"/>
        <v>0</v>
      </c>
      <c r="AB99" s="189">
        <f t="shared" ca="1" si="89"/>
        <v>0</v>
      </c>
      <c r="AC99" s="189">
        <f t="shared" ca="1" si="89"/>
        <v>0</v>
      </c>
      <c r="AD99" s="189">
        <f t="shared" ca="1" si="90"/>
        <v>0</v>
      </c>
      <c r="AE99" s="190">
        <f t="shared" ca="1" si="91"/>
        <v>0</v>
      </c>
      <c r="AF99" s="23">
        <f t="shared" ca="1" si="112"/>
        <v>0</v>
      </c>
      <c r="AG99" s="23">
        <f t="shared" ca="1" si="113"/>
        <v>0</v>
      </c>
      <c r="AH99" s="23">
        <f t="shared" ca="1" si="120"/>
        <v>0</v>
      </c>
      <c r="AI99" s="23">
        <f t="shared" ca="1" si="121"/>
        <v>0</v>
      </c>
      <c r="AJ99" s="23">
        <f t="shared" ca="1" si="51"/>
        <v>0</v>
      </c>
      <c r="AK99" s="23">
        <f t="shared" ca="1" si="52"/>
        <v>0</v>
      </c>
      <c r="AL99" s="23">
        <f t="shared" ca="1" si="53"/>
        <v>0</v>
      </c>
      <c r="AM99" s="23">
        <f t="shared" ca="1" si="73"/>
        <v>0</v>
      </c>
      <c r="AN99" s="23">
        <f t="shared" ca="1" si="74"/>
        <v>0</v>
      </c>
      <c r="AO99" s="23">
        <f t="shared" ca="1" si="75"/>
        <v>0</v>
      </c>
      <c r="AP99" s="23">
        <f t="shared" ca="1" si="70"/>
        <v>0</v>
      </c>
      <c r="AQ99" s="23">
        <f t="shared" ca="1" si="71"/>
        <v>0</v>
      </c>
      <c r="AR99" s="236">
        <f t="shared" ca="1" si="92"/>
        <v>0</v>
      </c>
      <c r="AS99" s="23">
        <f t="shared" ca="1" si="100"/>
        <v>0</v>
      </c>
      <c r="AT99" s="23">
        <f t="shared" ca="1" si="101"/>
        <v>0</v>
      </c>
      <c r="AU99" s="23">
        <f t="shared" ca="1" si="104"/>
        <v>0</v>
      </c>
      <c r="AV99" s="23">
        <f t="shared" ca="1" si="105"/>
        <v>0</v>
      </c>
      <c r="AW99" s="23">
        <f t="shared" ca="1" si="114"/>
        <v>0</v>
      </c>
      <c r="AX99" s="23">
        <f t="shared" ca="1" si="115"/>
        <v>0</v>
      </c>
      <c r="AY99" s="23">
        <f t="shared" ca="1" si="118"/>
        <v>0</v>
      </c>
      <c r="AZ99" s="23">
        <f t="shared" ca="1" si="119"/>
        <v>0</v>
      </c>
      <c r="BA99" s="23">
        <f t="shared" ca="1" si="124"/>
        <v>0</v>
      </c>
      <c r="BB99" s="23">
        <f t="shared" ca="1" si="125"/>
        <v>0</v>
      </c>
      <c r="BC99" s="23">
        <f t="shared" ca="1" si="56"/>
        <v>0</v>
      </c>
      <c r="BD99" s="23">
        <f t="shared" ca="1" si="57"/>
        <v>0</v>
      </c>
      <c r="BE99" s="23">
        <f t="shared" ca="1" si="66"/>
        <v>0</v>
      </c>
      <c r="BF99" s="23">
        <f t="shared" ca="1" si="67"/>
        <v>0</v>
      </c>
      <c r="BG99" s="23"/>
      <c r="BH99" s="23"/>
      <c r="BI99" s="23"/>
      <c r="BJ99" s="23"/>
      <c r="BK99" s="23"/>
      <c r="BL99" s="23"/>
      <c r="BM99" s="23"/>
      <c r="BN99" s="23"/>
      <c r="BO99" s="236">
        <f t="shared" ca="1" si="93"/>
        <v>0</v>
      </c>
      <c r="BP99" s="23">
        <f t="shared" ca="1" si="96"/>
        <v>0</v>
      </c>
      <c r="BQ99" s="23">
        <f t="shared" ca="1" si="97"/>
        <v>0</v>
      </c>
      <c r="BR99" s="23">
        <f t="shared" ca="1" si="98"/>
        <v>0</v>
      </c>
      <c r="BS99" s="23">
        <f t="shared" ca="1" si="99"/>
        <v>0</v>
      </c>
      <c r="BT99" s="23">
        <f t="shared" ca="1" si="102"/>
        <v>0</v>
      </c>
      <c r="BU99" s="23">
        <f t="shared" ca="1" si="103"/>
        <v>0</v>
      </c>
      <c r="BV99" s="23">
        <f t="shared" ca="1" si="106"/>
        <v>0</v>
      </c>
      <c r="BW99" s="23">
        <f t="shared" ca="1" si="107"/>
        <v>0</v>
      </c>
      <c r="BX99" s="23">
        <f t="shared" ca="1" si="108"/>
        <v>0</v>
      </c>
      <c r="BY99" s="23">
        <f t="shared" ca="1" si="109"/>
        <v>0</v>
      </c>
      <c r="BZ99" s="23">
        <f t="shared" ca="1" si="116"/>
        <v>0</v>
      </c>
      <c r="CA99" s="23">
        <f t="shared" ca="1" si="117"/>
        <v>0</v>
      </c>
      <c r="CB99" s="23">
        <f t="shared" ca="1" si="122"/>
        <v>0</v>
      </c>
      <c r="CC99" s="23">
        <f t="shared" ca="1" si="123"/>
        <v>0</v>
      </c>
      <c r="CD99" s="23">
        <f t="shared" ca="1" si="58"/>
        <v>0</v>
      </c>
      <c r="CE99" s="23">
        <f t="shared" ca="1" si="59"/>
        <v>0</v>
      </c>
      <c r="CF99" s="23">
        <f t="shared" ca="1" si="60"/>
        <v>0</v>
      </c>
      <c r="CG99" s="23">
        <f t="shared" ca="1" si="61"/>
        <v>0</v>
      </c>
      <c r="CH99" s="23">
        <f t="shared" ca="1" si="68"/>
        <v>0</v>
      </c>
      <c r="CI99" s="23">
        <f t="shared" ca="1" si="69"/>
        <v>0</v>
      </c>
      <c r="CJ99" s="236">
        <f t="shared" ca="1" si="94"/>
        <v>0</v>
      </c>
      <c r="CQ99" s="23">
        <f t="shared" ca="1" si="110"/>
        <v>0</v>
      </c>
      <c r="CR99" s="23">
        <f t="shared" ca="1" si="111"/>
        <v>0</v>
      </c>
      <c r="CS99" s="23">
        <f t="shared" ca="1" si="62"/>
        <v>0</v>
      </c>
      <c r="CT99" s="23">
        <f t="shared" ca="1" si="63"/>
        <v>0</v>
      </c>
      <c r="CU99" s="23">
        <f t="shared" ca="1" si="64"/>
        <v>0</v>
      </c>
      <c r="CV99" s="23">
        <f t="shared" ca="1" si="65"/>
        <v>0</v>
      </c>
    </row>
    <row r="100" spans="1:100" x14ac:dyDescent="0.2">
      <c r="A100" s="180">
        <f ca="1">VLOOKUP($D100,Curves!$A$2:$I$1700,9)</f>
        <v>6.0023266502153998E-2</v>
      </c>
      <c r="B100" s="86">
        <f t="shared" ca="1" si="77"/>
        <v>0.63754569373960857</v>
      </c>
      <c r="C100" s="86">
        <f t="shared" ca="1" si="78"/>
        <v>31</v>
      </c>
      <c r="D100" s="143">
        <f t="shared" ca="1" si="95"/>
        <v>39661</v>
      </c>
      <c r="E100" s="181">
        <f ca="1">VLOOKUP($D100,Curves!$A$2:$H$1700,2)*$B100</f>
        <v>2.3652945237739478</v>
      </c>
      <c r="F100" s="180">
        <f ca="1">VLOOKUP($D100,Curves!$A$2:$H$1700,3)*$B100</f>
        <v>0.21676553587146694</v>
      </c>
      <c r="G100" s="180">
        <f ca="1">VLOOKUP($D100,Curves!$A$2:$H$1700,7)*$B100</f>
        <v>-0.12113368181052563</v>
      </c>
      <c r="H100" s="180">
        <f ca="1">VLOOKUP($D100,Curves!$A$2:$H$1700,5)*$B100</f>
        <v>6.3754569373960859E-3</v>
      </c>
      <c r="I100" s="180">
        <f ca="1">VLOOKUP($D100,Curves!$A$2:$H$1700,4)*$B100</f>
        <v>-0.22632872127756104</v>
      </c>
      <c r="J100" s="182">
        <f ca="1">VLOOKUP($D100,Curves!$A$2:$H$1700,8)*$B100</f>
        <v>0</v>
      </c>
      <c r="K100" s="180">
        <f t="shared" ca="1" si="79"/>
        <v>18.042243518722902</v>
      </c>
      <c r="L100" s="144">
        <f ca="1">VLOOKUP($D100,Curves!$N$2:$T$2600,2)*$B100</f>
        <v>15.265643058100011</v>
      </c>
      <c r="M100" s="145">
        <f ca="1">VLOOKUP($D100,Curves!$N$2:$T$2600,3)*$B100</f>
        <v>9.6205645185306938</v>
      </c>
      <c r="N100" s="189">
        <f t="shared" ca="1" si="80"/>
        <v>0</v>
      </c>
      <c r="O100" s="190">
        <f t="shared" ca="1" si="81"/>
        <v>0</v>
      </c>
      <c r="P100" s="181">
        <f t="shared" ca="1" si="76"/>
        <v>19.739708928304609</v>
      </c>
      <c r="Q100" s="144">
        <f ca="1">VLOOKUP($D100,Curves!$N$2:$T$2600,4)*$B100</f>
        <v>16.388140154707397</v>
      </c>
      <c r="R100" s="145">
        <f ca="1">VLOOKUP($D100,Curves!$N$2:$T$2600,5)*$B100</f>
        <v>12.106992724115166</v>
      </c>
      <c r="S100" s="189">
        <f t="shared" ca="1" si="82"/>
        <v>0</v>
      </c>
      <c r="T100" s="190">
        <f t="shared" ca="1" si="83"/>
        <v>0</v>
      </c>
      <c r="U100" s="157">
        <f t="shared" ca="1" si="84"/>
        <v>18.831206314725666</v>
      </c>
      <c r="V100" s="157">
        <f t="shared" ca="1" si="85"/>
        <v>19.787524855335079</v>
      </c>
      <c r="W100" s="157">
        <f t="shared" ca="1" si="86"/>
        <v>18.042243518722902</v>
      </c>
      <c r="X100" s="144">
        <f ca="1">VLOOKUP($D100,Curves!$N$2:$T$2600,6)*$B100</f>
        <v>11.542662711730767</v>
      </c>
      <c r="Y100" s="145">
        <f ca="1">VLOOKUP($D100,Curves!$N$2:$T$2600,7)*$B100</f>
        <v>10.879476046897519</v>
      </c>
      <c r="Z100" s="208">
        <f t="shared" ca="1" si="87"/>
        <v>0</v>
      </c>
      <c r="AA100" s="189">
        <f t="shared" ca="1" si="88"/>
        <v>0</v>
      </c>
      <c r="AB100" s="189">
        <f t="shared" ca="1" si="89"/>
        <v>0</v>
      </c>
      <c r="AC100" s="189">
        <f t="shared" ca="1" si="89"/>
        <v>0</v>
      </c>
      <c r="AD100" s="189">
        <f t="shared" ca="1" si="90"/>
        <v>0</v>
      </c>
      <c r="AE100" s="190">
        <f t="shared" ca="1" si="91"/>
        <v>0</v>
      </c>
      <c r="AF100" s="23">
        <f t="shared" ca="1" si="112"/>
        <v>0</v>
      </c>
      <c r="AG100" s="23">
        <f t="shared" ca="1" si="113"/>
        <v>0</v>
      </c>
      <c r="AH100" s="23">
        <f t="shared" ca="1" si="120"/>
        <v>0</v>
      </c>
      <c r="AI100" s="23">
        <f t="shared" ca="1" si="121"/>
        <v>0</v>
      </c>
      <c r="AJ100" s="23">
        <f t="shared" ca="1" si="51"/>
        <v>0</v>
      </c>
      <c r="AK100" s="23">
        <f t="shared" ca="1" si="52"/>
        <v>0</v>
      </c>
      <c r="AL100" s="23">
        <f t="shared" ca="1" si="53"/>
        <v>0</v>
      </c>
      <c r="AM100" s="23">
        <f t="shared" ca="1" si="73"/>
        <v>0</v>
      </c>
      <c r="AN100" s="23">
        <f t="shared" ca="1" si="74"/>
        <v>0</v>
      </c>
      <c r="AO100" s="23">
        <f t="shared" ca="1" si="75"/>
        <v>0</v>
      </c>
      <c r="AP100" s="23">
        <f t="shared" ca="1" si="70"/>
        <v>0</v>
      </c>
      <c r="AQ100" s="23">
        <f t="shared" ca="1" si="71"/>
        <v>0</v>
      </c>
      <c r="AR100" s="236">
        <f t="shared" ca="1" si="92"/>
        <v>0</v>
      </c>
      <c r="AS100" s="23">
        <f t="shared" ca="1" si="100"/>
        <v>0</v>
      </c>
      <c r="AT100" s="23">
        <f t="shared" ca="1" si="101"/>
        <v>0</v>
      </c>
      <c r="AU100" s="23">
        <f t="shared" ca="1" si="104"/>
        <v>0</v>
      </c>
      <c r="AV100" s="23">
        <f t="shared" ca="1" si="105"/>
        <v>0</v>
      </c>
      <c r="AW100" s="23">
        <f t="shared" ca="1" si="114"/>
        <v>0</v>
      </c>
      <c r="AX100" s="23">
        <f t="shared" ca="1" si="115"/>
        <v>0</v>
      </c>
      <c r="AY100" s="23">
        <f t="shared" ca="1" si="118"/>
        <v>0</v>
      </c>
      <c r="AZ100" s="23">
        <f t="shared" ca="1" si="119"/>
        <v>0</v>
      </c>
      <c r="BA100" s="23">
        <f t="shared" ca="1" si="124"/>
        <v>0</v>
      </c>
      <c r="BB100" s="23">
        <f t="shared" ca="1" si="125"/>
        <v>0</v>
      </c>
      <c r="BC100" s="23">
        <f t="shared" ca="1" si="56"/>
        <v>0</v>
      </c>
      <c r="BD100" s="23">
        <f t="shared" ca="1" si="57"/>
        <v>0</v>
      </c>
      <c r="BE100" s="23">
        <f t="shared" ca="1" si="66"/>
        <v>0</v>
      </c>
      <c r="BF100" s="23">
        <f t="shared" ca="1" si="67"/>
        <v>0</v>
      </c>
      <c r="BG100" s="23"/>
      <c r="BH100" s="23"/>
      <c r="BI100" s="23"/>
      <c r="BJ100" s="23"/>
      <c r="BK100" s="23"/>
      <c r="BL100" s="23"/>
      <c r="BM100" s="23"/>
      <c r="BN100" s="23"/>
      <c r="BO100" s="236">
        <f t="shared" ca="1" si="93"/>
        <v>0</v>
      </c>
      <c r="BP100" s="23">
        <f t="shared" ca="1" si="96"/>
        <v>0</v>
      </c>
      <c r="BQ100" s="23">
        <f t="shared" ca="1" si="97"/>
        <v>0</v>
      </c>
      <c r="BR100" s="23">
        <f t="shared" ca="1" si="98"/>
        <v>0</v>
      </c>
      <c r="BS100" s="23">
        <f t="shared" ca="1" si="99"/>
        <v>0</v>
      </c>
      <c r="BT100" s="23">
        <f t="shared" ca="1" si="102"/>
        <v>0</v>
      </c>
      <c r="BU100" s="23">
        <f t="shared" ca="1" si="103"/>
        <v>0</v>
      </c>
      <c r="BV100" s="23">
        <f t="shared" ca="1" si="106"/>
        <v>0</v>
      </c>
      <c r="BW100" s="23">
        <f t="shared" ca="1" si="107"/>
        <v>0</v>
      </c>
      <c r="BX100" s="23">
        <f t="shared" ca="1" si="108"/>
        <v>0</v>
      </c>
      <c r="BY100" s="23">
        <f t="shared" ca="1" si="109"/>
        <v>0</v>
      </c>
      <c r="BZ100" s="23">
        <f t="shared" ca="1" si="116"/>
        <v>0</v>
      </c>
      <c r="CA100" s="23">
        <f t="shared" ca="1" si="117"/>
        <v>0</v>
      </c>
      <c r="CB100" s="23">
        <f t="shared" ca="1" si="122"/>
        <v>0</v>
      </c>
      <c r="CC100" s="23">
        <f t="shared" ca="1" si="123"/>
        <v>0</v>
      </c>
      <c r="CD100" s="23">
        <f t="shared" ca="1" si="58"/>
        <v>0</v>
      </c>
      <c r="CE100" s="23">
        <f t="shared" ca="1" si="59"/>
        <v>0</v>
      </c>
      <c r="CF100" s="23">
        <f t="shared" ca="1" si="60"/>
        <v>0</v>
      </c>
      <c r="CG100" s="23">
        <f t="shared" ca="1" si="61"/>
        <v>0</v>
      </c>
      <c r="CH100" s="23">
        <f t="shared" ca="1" si="68"/>
        <v>0</v>
      </c>
      <c r="CI100" s="23">
        <f t="shared" ca="1" si="69"/>
        <v>0</v>
      </c>
      <c r="CJ100" s="236">
        <f t="shared" ca="1" si="94"/>
        <v>0</v>
      </c>
      <c r="CQ100" s="23">
        <f t="shared" ca="1" si="110"/>
        <v>0</v>
      </c>
      <c r="CR100" s="23">
        <f t="shared" ca="1" si="111"/>
        <v>0</v>
      </c>
      <c r="CS100" s="23">
        <f t="shared" ca="1" si="62"/>
        <v>0</v>
      </c>
      <c r="CT100" s="23">
        <f t="shared" ca="1" si="63"/>
        <v>0</v>
      </c>
      <c r="CU100" s="23">
        <f t="shared" ca="1" si="64"/>
        <v>0</v>
      </c>
      <c r="CV100" s="23">
        <f t="shared" ca="1" si="65"/>
        <v>0</v>
      </c>
    </row>
    <row r="101" spans="1:100" x14ac:dyDescent="0.2">
      <c r="A101" s="180">
        <f ca="1">VLOOKUP($D101,Curves!$A$2:$I$1700,9)</f>
        <v>6.0042596569461003E-2</v>
      </c>
      <c r="B101" s="86">
        <f t="shared" ca="1" si="77"/>
        <v>0.63426198355585706</v>
      </c>
      <c r="C101" s="86">
        <f t="shared" ca="1" si="78"/>
        <v>30</v>
      </c>
      <c r="D101" s="143">
        <f t="shared" ca="1" si="95"/>
        <v>39692</v>
      </c>
      <c r="E101" s="181">
        <f ca="1">VLOOKUP($D101,Curves!$A$2:$H$1700,2)*$B101</f>
        <v>2.3638944127126793</v>
      </c>
      <c r="F101" s="180">
        <f ca="1">VLOOKUP($D101,Curves!$A$2:$H$1700,3)*$B101</f>
        <v>0.21564907440899142</v>
      </c>
      <c r="G101" s="180">
        <f ca="1">VLOOKUP($D101,Curves!$A$2:$H$1700,7)*$B101</f>
        <v>-0.12050977687561285</v>
      </c>
      <c r="H101" s="180">
        <f ca="1">VLOOKUP($D101,Curves!$A$2:$H$1700,5)*$B101</f>
        <v>6.342619835558571E-3</v>
      </c>
      <c r="I101" s="180">
        <f ca="1">VLOOKUP($D101,Curves!$A$2:$H$1700,4)*$B101</f>
        <v>-0.22516300416232923</v>
      </c>
      <c r="J101" s="182">
        <f ca="1">VLOOKUP($D101,Curves!$A$2:$H$1700,8)*$B101</f>
        <v>0</v>
      </c>
      <c r="K101" s="180">
        <f t="shared" ca="1" si="79"/>
        <v>18.040485564127625</v>
      </c>
      <c r="L101" s="144">
        <f ca="1">VLOOKUP($D101,Curves!$N$2:$T$2600,2)*$B101</f>
        <v>15.504147610920496</v>
      </c>
      <c r="M101" s="145">
        <f ca="1">VLOOKUP($D101,Curves!$N$2:$T$2600,3)*$B101</f>
        <v>9.5329576128445304</v>
      </c>
      <c r="N101" s="189">
        <f t="shared" ca="1" si="80"/>
        <v>0</v>
      </c>
      <c r="O101" s="190">
        <f t="shared" ca="1" si="81"/>
        <v>0</v>
      </c>
      <c r="P101" s="181">
        <f t="shared" ca="1" si="76"/>
        <v>19.729208095345093</v>
      </c>
      <c r="Q101" s="144">
        <f ca="1">VLOOKUP($D101,Curves!$N$2:$T$2600,4)*$B101</f>
        <v>17.255125215052207</v>
      </c>
      <c r="R101" s="145">
        <f ca="1">VLOOKUP($D101,Curves!$N$2:$T$2600,5)*$B101</f>
        <v>8.9557792078087015</v>
      </c>
      <c r="S101" s="189">
        <f t="shared" ca="1" si="82"/>
        <v>0</v>
      </c>
      <c r="T101" s="190">
        <f t="shared" ca="1" si="83"/>
        <v>0</v>
      </c>
      <c r="U101" s="157">
        <f t="shared" ca="1" si="84"/>
        <v>18.825384768777997</v>
      </c>
      <c r="V101" s="157">
        <f t="shared" ca="1" si="85"/>
        <v>19.776777744111783</v>
      </c>
      <c r="W101" s="157">
        <f t="shared" ca="1" si="86"/>
        <v>18.040485564127625</v>
      </c>
      <c r="X101" s="144">
        <f ca="1">VLOOKUP($D101,Curves!$N$2:$T$2600,6)*$B101</f>
        <v>12.276039144032918</v>
      </c>
      <c r="Y101" s="145">
        <f ca="1">VLOOKUP($D101,Curves!$N$2:$T$2600,7)*$B101</f>
        <v>10.660186514458182</v>
      </c>
      <c r="Z101" s="208">
        <f t="shared" ca="1" si="87"/>
        <v>0</v>
      </c>
      <c r="AA101" s="189">
        <f t="shared" ca="1" si="88"/>
        <v>0</v>
      </c>
      <c r="AB101" s="189">
        <f t="shared" ca="1" si="89"/>
        <v>0</v>
      </c>
      <c r="AC101" s="189">
        <f t="shared" ca="1" si="89"/>
        <v>0</v>
      </c>
      <c r="AD101" s="189">
        <f t="shared" ca="1" si="90"/>
        <v>0</v>
      </c>
      <c r="AE101" s="190">
        <f t="shared" ca="1" si="91"/>
        <v>0</v>
      </c>
      <c r="AF101" s="23">
        <f t="shared" ca="1" si="112"/>
        <v>0</v>
      </c>
      <c r="AG101" s="23">
        <f t="shared" ca="1" si="113"/>
        <v>0</v>
      </c>
      <c r="AH101" s="23">
        <f t="shared" ca="1" si="120"/>
        <v>0</v>
      </c>
      <c r="AI101" s="23">
        <f t="shared" ca="1" si="121"/>
        <v>0</v>
      </c>
      <c r="AJ101" s="23">
        <f t="shared" ref="AJ101:AJ164" ca="1" si="126">$AJ$7*$J$2*$J$5*$N101</f>
        <v>0</v>
      </c>
      <c r="AK101" s="23">
        <f t="shared" ref="AK101:AK164" ca="1" si="127">$AJ$7*$J$3*$J$5*$O101</f>
        <v>0</v>
      </c>
      <c r="AL101" s="23">
        <f t="shared" ref="AL101:AL164" ca="1" si="128">$AL$7*$J$2*$J$5*$N101</f>
        <v>0</v>
      </c>
      <c r="AM101" s="23">
        <f t="shared" ref="AM101:AM164" ca="1" si="129">$AL$7*$J$3*$J$5*$O101</f>
        <v>0</v>
      </c>
      <c r="AN101" s="23">
        <f t="shared" ca="1" si="74"/>
        <v>0</v>
      </c>
      <c r="AO101" s="23">
        <f t="shared" ca="1" si="75"/>
        <v>0</v>
      </c>
      <c r="AP101" s="23">
        <f t="shared" ca="1" si="70"/>
        <v>0</v>
      </c>
      <c r="AQ101" s="23">
        <f t="shared" ca="1" si="71"/>
        <v>0</v>
      </c>
      <c r="AR101" s="236">
        <f t="shared" ca="1" si="92"/>
        <v>0</v>
      </c>
      <c r="AS101" s="23">
        <f t="shared" ca="1" si="100"/>
        <v>0</v>
      </c>
      <c r="AT101" s="23">
        <f t="shared" ca="1" si="101"/>
        <v>0</v>
      </c>
      <c r="AU101" s="23">
        <f t="shared" ca="1" si="104"/>
        <v>0</v>
      </c>
      <c r="AV101" s="23">
        <f t="shared" ca="1" si="105"/>
        <v>0</v>
      </c>
      <c r="AW101" s="23">
        <f t="shared" ca="1" si="114"/>
        <v>0</v>
      </c>
      <c r="AX101" s="23">
        <f t="shared" ca="1" si="115"/>
        <v>0</v>
      </c>
      <c r="AY101" s="23">
        <f t="shared" ca="1" si="118"/>
        <v>0</v>
      </c>
      <c r="AZ101" s="23">
        <f t="shared" ca="1" si="119"/>
        <v>0</v>
      </c>
      <c r="BA101" s="23">
        <f t="shared" ca="1" si="124"/>
        <v>0</v>
      </c>
      <c r="BB101" s="23">
        <f t="shared" ca="1" si="125"/>
        <v>0</v>
      </c>
      <c r="BC101" s="23">
        <f t="shared" ref="BC101:BC164" ca="1" si="130">$BC$7*$J$2*$J$5*$S101</f>
        <v>0</v>
      </c>
      <c r="BD101" s="23">
        <f t="shared" ref="BD101:BD164" ca="1" si="131">$BC$7*$J$3*$J$5*$T101</f>
        <v>0</v>
      </c>
      <c r="BE101" s="23">
        <f t="shared" ca="1" si="66"/>
        <v>0</v>
      </c>
      <c r="BF101" s="23">
        <f t="shared" ca="1" si="67"/>
        <v>0</v>
      </c>
      <c r="BG101" s="23"/>
      <c r="BH101" s="23"/>
      <c r="BI101" s="23"/>
      <c r="BJ101" s="23"/>
      <c r="BK101" s="23"/>
      <c r="BL101" s="23"/>
      <c r="BM101" s="23"/>
      <c r="BN101" s="23"/>
      <c r="BO101" s="236">
        <f t="shared" ca="1" si="93"/>
        <v>0</v>
      </c>
      <c r="BP101" s="23">
        <f t="shared" ca="1" si="96"/>
        <v>0</v>
      </c>
      <c r="BQ101" s="23">
        <f t="shared" ca="1" si="97"/>
        <v>0</v>
      </c>
      <c r="BR101" s="23">
        <f t="shared" ca="1" si="98"/>
        <v>0</v>
      </c>
      <c r="BS101" s="23">
        <f t="shared" ca="1" si="99"/>
        <v>0</v>
      </c>
      <c r="BT101" s="23">
        <f t="shared" ca="1" si="102"/>
        <v>0</v>
      </c>
      <c r="BU101" s="23">
        <f t="shared" ca="1" si="103"/>
        <v>0</v>
      </c>
      <c r="BV101" s="23">
        <f t="shared" ca="1" si="106"/>
        <v>0</v>
      </c>
      <c r="BW101" s="23">
        <f t="shared" ca="1" si="107"/>
        <v>0</v>
      </c>
      <c r="BX101" s="23">
        <f t="shared" ca="1" si="108"/>
        <v>0</v>
      </c>
      <c r="BY101" s="23">
        <f t="shared" ca="1" si="109"/>
        <v>0</v>
      </c>
      <c r="BZ101" s="23">
        <f t="shared" ca="1" si="116"/>
        <v>0</v>
      </c>
      <c r="CA101" s="23">
        <f t="shared" ca="1" si="117"/>
        <v>0</v>
      </c>
      <c r="CB101" s="23">
        <f t="shared" ca="1" si="122"/>
        <v>0</v>
      </c>
      <c r="CC101" s="23">
        <f t="shared" ca="1" si="123"/>
        <v>0</v>
      </c>
      <c r="CD101" s="23">
        <f t="shared" ca="1" si="58"/>
        <v>0</v>
      </c>
      <c r="CE101" s="23">
        <f t="shared" ca="1" si="59"/>
        <v>0</v>
      </c>
      <c r="CF101" s="23">
        <f t="shared" ca="1" si="60"/>
        <v>0</v>
      </c>
      <c r="CG101" s="23">
        <f t="shared" ca="1" si="61"/>
        <v>0</v>
      </c>
      <c r="CH101" s="23">
        <f t="shared" ca="1" si="68"/>
        <v>0</v>
      </c>
      <c r="CI101" s="23">
        <f t="shared" ca="1" si="69"/>
        <v>0</v>
      </c>
      <c r="CJ101" s="236">
        <f t="shared" ca="1" si="94"/>
        <v>0</v>
      </c>
      <c r="CQ101" s="23">
        <f t="shared" ca="1" si="110"/>
        <v>0</v>
      </c>
      <c r="CR101" s="23">
        <f t="shared" ca="1" si="111"/>
        <v>0</v>
      </c>
      <c r="CS101" s="23">
        <f t="shared" ca="1" si="62"/>
        <v>0</v>
      </c>
      <c r="CT101" s="23">
        <f t="shared" ca="1" si="63"/>
        <v>0</v>
      </c>
      <c r="CU101" s="23">
        <f t="shared" ca="1" si="64"/>
        <v>0</v>
      </c>
      <c r="CV101" s="23">
        <f t="shared" ca="1" si="65"/>
        <v>0</v>
      </c>
    </row>
    <row r="102" spans="1:100" x14ac:dyDescent="0.2">
      <c r="A102" s="180">
        <f ca="1">VLOOKUP($D102,Curves!$A$2:$I$1700,9)</f>
        <v>6.0061303086326998E-2</v>
      </c>
      <c r="B102" s="86">
        <f t="shared" ca="1" si="77"/>
        <v>0.63109839037039084</v>
      </c>
      <c r="C102" s="86">
        <f t="shared" ca="1" si="78"/>
        <v>31</v>
      </c>
      <c r="D102" s="143">
        <f t="shared" ca="1" si="95"/>
        <v>39722</v>
      </c>
      <c r="E102" s="181">
        <f ca="1">VLOOKUP($D102,Curves!$A$2:$H$1700,2)*$B102</f>
        <v>2.3584146848141505</v>
      </c>
      <c r="F102" s="180">
        <f ca="1">VLOOKUP($D102,Curves!$A$2:$H$1700,3)*$B102</f>
        <v>0.21457345272593289</v>
      </c>
      <c r="G102" s="180">
        <f ca="1">VLOOKUP($D102,Curves!$A$2:$H$1700,7)*$B102</f>
        <v>-0.11990869417037427</v>
      </c>
      <c r="H102" s="180">
        <f ca="1">VLOOKUP($D102,Curves!$A$2:$H$1700,5)*$B102</f>
        <v>6.3109839037039086E-3</v>
      </c>
      <c r="I102" s="180">
        <f ca="1">VLOOKUP($D102,Curves!$A$2:$H$1700,4)*$B102</f>
        <v>-0.22403992858148875</v>
      </c>
      <c r="J102" s="182">
        <f ca="1">VLOOKUP($D102,Curves!$A$2:$H$1700,8)*$B102</f>
        <v>0</v>
      </c>
      <c r="K102" s="180">
        <f t="shared" ca="1" si="79"/>
        <v>18.007810671744963</v>
      </c>
      <c r="L102" s="144">
        <f ca="1">VLOOKUP($D102,Curves!$N$2:$T$2600,2)*$B102</f>
        <v>34.990865605166121</v>
      </c>
      <c r="M102" s="145">
        <f ca="1">VLOOKUP($D102,Curves!$N$2:$T$2600,3)*$B102</f>
        <v>9.5926955336299411</v>
      </c>
      <c r="N102" s="189">
        <f t="shared" ca="1" si="80"/>
        <v>1</v>
      </c>
      <c r="O102" s="190">
        <f t="shared" ca="1" si="81"/>
        <v>0</v>
      </c>
      <c r="P102" s="181">
        <f t="shared" ca="1" si="76"/>
        <v>19.688110136106129</v>
      </c>
      <c r="Q102" s="144">
        <f ca="1">VLOOKUP($D102,Curves!$N$2:$T$2600,4)*$B102</f>
        <v>22.217846645982732</v>
      </c>
      <c r="R102" s="145">
        <f ca="1">VLOOKUP($D102,Curves!$N$2:$T$2600,5)*$B102</f>
        <v>10.936935105118872</v>
      </c>
      <c r="S102" s="189">
        <f t="shared" ca="1" si="82"/>
        <v>1</v>
      </c>
      <c r="T102" s="190">
        <f t="shared" ca="1" si="83"/>
        <v>0</v>
      </c>
      <c r="U102" s="157">
        <f t="shared" ca="1" si="84"/>
        <v>18.788794929828324</v>
      </c>
      <c r="V102" s="157">
        <f t="shared" ca="1" si="85"/>
        <v>19.735442515383909</v>
      </c>
      <c r="W102" s="157">
        <f t="shared" ca="1" si="86"/>
        <v>18.007810671744963</v>
      </c>
      <c r="X102" s="144">
        <f ca="1">VLOOKUP($D102,Curves!$N$2:$T$2600,6)*$B102</f>
        <v>36.512096333691247</v>
      </c>
      <c r="Y102" s="145">
        <f ca="1">VLOOKUP($D102,Curves!$N$2:$T$2600,7)*$B102</f>
        <v>5.9284046847865532</v>
      </c>
      <c r="Z102" s="208">
        <f t="shared" ca="1" si="87"/>
        <v>1</v>
      </c>
      <c r="AA102" s="189">
        <f t="shared" ca="1" si="88"/>
        <v>0</v>
      </c>
      <c r="AB102" s="189">
        <f t="shared" ca="1" si="89"/>
        <v>1</v>
      </c>
      <c r="AC102" s="189">
        <f t="shared" ca="1" si="89"/>
        <v>1</v>
      </c>
      <c r="AD102" s="189">
        <f t="shared" ca="1" si="90"/>
        <v>1</v>
      </c>
      <c r="AE102" s="190">
        <f t="shared" ca="1" si="91"/>
        <v>0</v>
      </c>
      <c r="AF102" s="23">
        <f t="shared" ca="1" si="112"/>
        <v>105600</v>
      </c>
      <c r="AG102" s="23">
        <f t="shared" ca="1" si="113"/>
        <v>0</v>
      </c>
      <c r="AH102" s="23">
        <f t="shared" ca="1" si="120"/>
        <v>61200</v>
      </c>
      <c r="AI102" s="23">
        <f t="shared" ca="1" si="121"/>
        <v>0</v>
      </c>
      <c r="AJ102" s="23">
        <f t="shared" ca="1" si="126"/>
        <v>50400</v>
      </c>
      <c r="AK102" s="23">
        <f t="shared" ca="1" si="127"/>
        <v>0</v>
      </c>
      <c r="AL102" s="23">
        <f t="shared" ca="1" si="128"/>
        <v>60000</v>
      </c>
      <c r="AM102" s="23">
        <f t="shared" ca="1" si="129"/>
        <v>0</v>
      </c>
      <c r="AN102" s="23">
        <f t="shared" ref="AN102:AN165" ca="1" si="132">$AN$7*$J$2*$J$5*$N102</f>
        <v>126720</v>
      </c>
      <c r="AO102" s="23">
        <f t="shared" ref="AO102:AO165" ca="1" si="133">$AN$7*$J$3*$J$5*$O102</f>
        <v>0</v>
      </c>
      <c r="AP102" s="23">
        <f t="shared" ca="1" si="70"/>
        <v>66000</v>
      </c>
      <c r="AQ102" s="23">
        <f t="shared" ca="1" si="71"/>
        <v>0</v>
      </c>
      <c r="AR102" s="236">
        <f t="shared" ca="1" si="92"/>
        <v>469920</v>
      </c>
      <c r="AS102" s="23">
        <f t="shared" ca="1" si="100"/>
        <v>60000</v>
      </c>
      <c r="AT102" s="23">
        <f t="shared" ca="1" si="101"/>
        <v>0</v>
      </c>
      <c r="AU102" s="23">
        <f t="shared" ca="1" si="104"/>
        <v>60000</v>
      </c>
      <c r="AV102" s="23">
        <f t="shared" ca="1" si="105"/>
        <v>0</v>
      </c>
      <c r="AW102" s="23">
        <f t="shared" ca="1" si="114"/>
        <v>105600</v>
      </c>
      <c r="AX102" s="23">
        <f t="shared" ca="1" si="115"/>
        <v>0</v>
      </c>
      <c r="AY102" s="23">
        <f t="shared" ca="1" si="118"/>
        <v>130800</v>
      </c>
      <c r="AZ102" s="23">
        <f t="shared" ca="1" si="119"/>
        <v>0</v>
      </c>
      <c r="BA102" s="23">
        <f t="shared" ca="1" si="124"/>
        <v>60000</v>
      </c>
      <c r="BB102" s="23">
        <f t="shared" ca="1" si="125"/>
        <v>0</v>
      </c>
      <c r="BC102" s="23">
        <f t="shared" ca="1" si="130"/>
        <v>63600</v>
      </c>
      <c r="BD102" s="23">
        <f t="shared" ca="1" si="131"/>
        <v>0</v>
      </c>
      <c r="BE102" s="23">
        <f t="shared" ca="1" si="66"/>
        <v>63600</v>
      </c>
      <c r="BF102" s="23">
        <f t="shared" ca="1" si="67"/>
        <v>0</v>
      </c>
      <c r="BG102" s="23"/>
      <c r="BH102" s="23"/>
      <c r="BI102" s="23"/>
      <c r="BJ102" s="23"/>
      <c r="BK102" s="23"/>
      <c r="BL102" s="23"/>
      <c r="BM102" s="23"/>
      <c r="BN102" s="23"/>
      <c r="BO102" s="236">
        <f t="shared" ca="1" si="93"/>
        <v>543600</v>
      </c>
      <c r="BP102" s="23">
        <f t="shared" ca="1" si="96"/>
        <v>65400</v>
      </c>
      <c r="BQ102" s="23">
        <f t="shared" ca="1" si="97"/>
        <v>32700</v>
      </c>
      <c r="BR102" s="23">
        <f t="shared" ca="1" si="98"/>
        <v>62400</v>
      </c>
      <c r="BS102" s="23">
        <f t="shared" ca="1" si="99"/>
        <v>31200</v>
      </c>
      <c r="BT102" s="23">
        <f t="shared" ca="1" si="102"/>
        <v>67200</v>
      </c>
      <c r="BU102" s="23">
        <f t="shared" ca="1" si="103"/>
        <v>33600</v>
      </c>
      <c r="BV102" s="23">
        <f t="shared" ca="1" si="106"/>
        <v>8400</v>
      </c>
      <c r="BW102" s="23">
        <f t="shared" ca="1" si="107"/>
        <v>4200</v>
      </c>
      <c r="BX102" s="23">
        <f t="shared" ca="1" si="108"/>
        <v>66000</v>
      </c>
      <c r="BY102" s="23">
        <f t="shared" ca="1" si="109"/>
        <v>33000</v>
      </c>
      <c r="BZ102" s="23">
        <f t="shared" ca="1" si="116"/>
        <v>66000</v>
      </c>
      <c r="CA102" s="23">
        <f t="shared" ca="1" si="117"/>
        <v>33000</v>
      </c>
      <c r="CB102" s="23">
        <f t="shared" ca="1" si="122"/>
        <v>240000</v>
      </c>
      <c r="CC102" s="23">
        <f t="shared" ca="1" si="123"/>
        <v>120000</v>
      </c>
      <c r="CD102" s="23">
        <f t="shared" ca="1" si="58"/>
        <v>120000</v>
      </c>
      <c r="CE102" s="23">
        <f t="shared" ca="1" si="59"/>
        <v>60000</v>
      </c>
      <c r="CF102" s="23">
        <f t="shared" ca="1" si="60"/>
        <v>63600</v>
      </c>
      <c r="CG102" s="23">
        <f t="shared" ca="1" si="61"/>
        <v>31800</v>
      </c>
      <c r="CH102" s="23">
        <f t="shared" ca="1" si="68"/>
        <v>90000</v>
      </c>
      <c r="CI102" s="23">
        <f t="shared" ca="1" si="69"/>
        <v>45000</v>
      </c>
      <c r="CJ102" s="236">
        <f t="shared" ca="1" si="94"/>
        <v>1273500</v>
      </c>
      <c r="CQ102" s="23">
        <f t="shared" ca="1" si="110"/>
        <v>30000</v>
      </c>
      <c r="CR102" s="23">
        <f t="shared" ca="1" si="111"/>
        <v>15000</v>
      </c>
      <c r="CS102" s="23">
        <f t="shared" ca="1" si="62"/>
        <v>60000</v>
      </c>
      <c r="CT102" s="23">
        <f t="shared" ca="1" si="63"/>
        <v>30000</v>
      </c>
      <c r="CU102" s="23">
        <f t="shared" ca="1" si="64"/>
        <v>120000</v>
      </c>
      <c r="CV102" s="23">
        <f t="shared" ca="1" si="65"/>
        <v>60000</v>
      </c>
    </row>
    <row r="103" spans="1:100" x14ac:dyDescent="0.2">
      <c r="A103" s="180">
        <f ca="1">VLOOKUP($D103,Curves!$A$2:$I$1700,9)</f>
        <v>6.0080633153877003E-2</v>
      </c>
      <c r="B103" s="86">
        <f t="shared" ca="1" si="77"/>
        <v>0.62784395344699551</v>
      </c>
      <c r="C103" s="86">
        <f t="shared" ca="1" si="78"/>
        <v>30</v>
      </c>
      <c r="D103" s="143">
        <f t="shared" ca="1" si="95"/>
        <v>39753</v>
      </c>
      <c r="E103" s="181">
        <f ca="1">VLOOKUP($D103,Curves!$A$2:$H$1700,2)*$B103</f>
        <v>2.4372902272812365</v>
      </c>
      <c r="F103" s="180">
        <f ca="1">VLOOKUP($D103,Curves!$A$2:$H$1700,3)*$B103</f>
        <v>0.18835318603409865</v>
      </c>
      <c r="G103" s="180">
        <f ca="1">VLOOKUP($D103,Curves!$A$2:$H$1700,7)*$B103</f>
        <v>-0.11929035115492914</v>
      </c>
      <c r="H103" s="180">
        <f ca="1">VLOOKUP($D103,Curves!$A$2:$H$1700,5)*$B103</f>
        <v>6.2784395344699555E-3</v>
      </c>
      <c r="I103" s="180">
        <f ca="1">VLOOKUP($D103,Curves!$A$2:$H$1700,4)*$B103</f>
        <v>-0.18207474649962868</v>
      </c>
      <c r="J103" s="182">
        <f ca="1">VLOOKUP($D103,Curves!$A$2:$H$1700,8)*$B103</f>
        <v>0</v>
      </c>
      <c r="K103" s="180">
        <f t="shared" ca="1" si="79"/>
        <v>18.914116105862057</v>
      </c>
      <c r="L103" s="144">
        <f ca="1">VLOOKUP($D103,Curves!$N$2:$T$2600,2)*$B103</f>
        <v>29.80731737610478</v>
      </c>
      <c r="M103" s="145">
        <f ca="1">VLOOKUP($D103,Curves!$N$2:$T$2600,3)*$B103</f>
        <v>9.8822638272557093</v>
      </c>
      <c r="N103" s="189">
        <f t="shared" ca="1" si="80"/>
        <v>1</v>
      </c>
      <c r="O103" s="190">
        <f t="shared" ca="1" si="81"/>
        <v>0</v>
      </c>
      <c r="P103" s="181">
        <f t="shared" ca="1" si="76"/>
        <v>20.279676704609273</v>
      </c>
      <c r="Q103" s="144">
        <f ca="1">VLOOKUP($D103,Curves!$N$2:$T$2600,4)*$B103</f>
        <v>32.83779461898056</v>
      </c>
      <c r="R103" s="145">
        <f ca="1">VLOOKUP($D103,Curves!$N$2:$T$2600,5)*$B103</f>
        <v>11.652783775976236</v>
      </c>
      <c r="S103" s="189">
        <f t="shared" ca="1" si="82"/>
        <v>1</v>
      </c>
      <c r="T103" s="190">
        <f t="shared" ca="1" si="83"/>
        <v>0</v>
      </c>
      <c r="U103" s="157">
        <f t="shared" ca="1" si="84"/>
        <v>19.384999070947305</v>
      </c>
      <c r="V103" s="157">
        <f t="shared" ca="1" si="85"/>
        <v>20.326765001117799</v>
      </c>
      <c r="W103" s="157">
        <f t="shared" ca="1" si="86"/>
        <v>18.914116105862057</v>
      </c>
      <c r="X103" s="144">
        <f ca="1">VLOOKUP($D103,Curves!$N$2:$T$2600,6)*$B103</f>
        <v>30.458952236499453</v>
      </c>
      <c r="Y103" s="145">
        <f ca="1">VLOOKUP($D103,Curves!$N$2:$T$2600,7)*$B103</f>
        <v>7.167273513430767</v>
      </c>
      <c r="Z103" s="208">
        <f t="shared" ca="1" si="87"/>
        <v>1</v>
      </c>
      <c r="AA103" s="189">
        <f t="shared" ca="1" si="88"/>
        <v>0</v>
      </c>
      <c r="AB103" s="189">
        <f t="shared" ca="1" si="89"/>
        <v>1</v>
      </c>
      <c r="AC103" s="189">
        <f t="shared" ca="1" si="89"/>
        <v>1</v>
      </c>
      <c r="AD103" s="189">
        <f t="shared" ca="1" si="90"/>
        <v>1</v>
      </c>
      <c r="AE103" s="190">
        <f t="shared" ca="1" si="91"/>
        <v>0</v>
      </c>
      <c r="AF103" s="23">
        <f t="shared" ca="1" si="112"/>
        <v>105600</v>
      </c>
      <c r="AG103" s="23">
        <f t="shared" ca="1" si="113"/>
        <v>0</v>
      </c>
      <c r="AH103" s="23">
        <f t="shared" ca="1" si="120"/>
        <v>61200</v>
      </c>
      <c r="AI103" s="23">
        <f t="shared" ca="1" si="121"/>
        <v>0</v>
      </c>
      <c r="AJ103" s="23">
        <f t="shared" ca="1" si="126"/>
        <v>50400</v>
      </c>
      <c r="AK103" s="23">
        <f t="shared" ca="1" si="127"/>
        <v>0</v>
      </c>
      <c r="AL103" s="23">
        <f t="shared" ca="1" si="128"/>
        <v>60000</v>
      </c>
      <c r="AM103" s="23">
        <f t="shared" ca="1" si="129"/>
        <v>0</v>
      </c>
      <c r="AN103" s="23">
        <f t="shared" ca="1" si="132"/>
        <v>126720</v>
      </c>
      <c r="AO103" s="23">
        <f t="shared" ca="1" si="133"/>
        <v>0</v>
      </c>
      <c r="AP103" s="23">
        <f t="shared" ca="1" si="70"/>
        <v>66000</v>
      </c>
      <c r="AQ103" s="23">
        <f t="shared" ca="1" si="71"/>
        <v>0</v>
      </c>
      <c r="AR103" s="236">
        <f t="shared" ca="1" si="92"/>
        <v>469920</v>
      </c>
      <c r="AS103" s="23">
        <f t="shared" ca="1" si="100"/>
        <v>60000</v>
      </c>
      <c r="AT103" s="23">
        <f t="shared" ca="1" si="101"/>
        <v>0</v>
      </c>
      <c r="AU103" s="23">
        <f t="shared" ca="1" si="104"/>
        <v>60000</v>
      </c>
      <c r="AV103" s="23">
        <f t="shared" ca="1" si="105"/>
        <v>0</v>
      </c>
      <c r="AW103" s="23">
        <f t="shared" ca="1" si="114"/>
        <v>105600</v>
      </c>
      <c r="AX103" s="23">
        <f t="shared" ca="1" si="115"/>
        <v>0</v>
      </c>
      <c r="AY103" s="23">
        <f t="shared" ca="1" si="118"/>
        <v>130800</v>
      </c>
      <c r="AZ103" s="23">
        <f t="shared" ca="1" si="119"/>
        <v>0</v>
      </c>
      <c r="BA103" s="23">
        <f t="shared" ca="1" si="124"/>
        <v>60000</v>
      </c>
      <c r="BB103" s="23">
        <f t="shared" ca="1" si="125"/>
        <v>0</v>
      </c>
      <c r="BC103" s="23">
        <f t="shared" ca="1" si="130"/>
        <v>63600</v>
      </c>
      <c r="BD103" s="23">
        <f t="shared" ca="1" si="131"/>
        <v>0</v>
      </c>
      <c r="BE103" s="23">
        <f t="shared" ca="1" si="66"/>
        <v>63600</v>
      </c>
      <c r="BF103" s="23">
        <f t="shared" ca="1" si="67"/>
        <v>0</v>
      </c>
      <c r="BG103" s="23"/>
      <c r="BH103" s="23"/>
      <c r="BI103" s="23"/>
      <c r="BJ103" s="23"/>
      <c r="BK103" s="23"/>
      <c r="BL103" s="23"/>
      <c r="BM103" s="23"/>
      <c r="BN103" s="23"/>
      <c r="BO103" s="236">
        <f t="shared" ca="1" si="93"/>
        <v>543600</v>
      </c>
      <c r="BP103" s="23">
        <f t="shared" ca="1" si="96"/>
        <v>65400</v>
      </c>
      <c r="BQ103" s="23">
        <f t="shared" ca="1" si="97"/>
        <v>32700</v>
      </c>
      <c r="BR103" s="23">
        <f t="shared" ca="1" si="98"/>
        <v>62400</v>
      </c>
      <c r="BS103" s="23">
        <f t="shared" ca="1" si="99"/>
        <v>31200</v>
      </c>
      <c r="BT103" s="23">
        <f t="shared" ca="1" si="102"/>
        <v>67200</v>
      </c>
      <c r="BU103" s="23">
        <f t="shared" ca="1" si="103"/>
        <v>33600</v>
      </c>
      <c r="BV103" s="23">
        <f t="shared" ca="1" si="106"/>
        <v>8400</v>
      </c>
      <c r="BW103" s="23">
        <f t="shared" ca="1" si="107"/>
        <v>4200</v>
      </c>
      <c r="BX103" s="23">
        <f t="shared" ca="1" si="108"/>
        <v>66000</v>
      </c>
      <c r="BY103" s="23">
        <f t="shared" ca="1" si="109"/>
        <v>33000</v>
      </c>
      <c r="BZ103" s="23">
        <f t="shared" ca="1" si="116"/>
        <v>66000</v>
      </c>
      <c r="CA103" s="23">
        <f t="shared" ca="1" si="117"/>
        <v>33000</v>
      </c>
      <c r="CB103" s="23">
        <f t="shared" ca="1" si="122"/>
        <v>240000</v>
      </c>
      <c r="CC103" s="23">
        <f t="shared" ca="1" si="123"/>
        <v>120000</v>
      </c>
      <c r="CD103" s="23">
        <f t="shared" ref="CD103:CD166" ca="1" si="134">$CD$7*$J$2*$J$5*$AB103</f>
        <v>120000</v>
      </c>
      <c r="CE103" s="23">
        <f t="shared" ref="CE103:CE166" ca="1" si="135">$CD$7*$J$3*$J$5*$AC103</f>
        <v>60000</v>
      </c>
      <c r="CF103" s="23">
        <f t="shared" ref="CF103:CF166" ca="1" si="136">$CF$7*$J$2*$J$5*$AB103</f>
        <v>63600</v>
      </c>
      <c r="CG103" s="23">
        <f t="shared" ref="CG103:CG166" ca="1" si="137">$CF$7*$J$3*$J$5*$AC103</f>
        <v>31800</v>
      </c>
      <c r="CH103" s="23">
        <f t="shared" ca="1" si="68"/>
        <v>90000</v>
      </c>
      <c r="CI103" s="23">
        <f t="shared" ca="1" si="69"/>
        <v>45000</v>
      </c>
      <c r="CJ103" s="236">
        <f t="shared" ca="1" si="94"/>
        <v>1273500</v>
      </c>
      <c r="CQ103" s="23">
        <f t="shared" ca="1" si="110"/>
        <v>30000</v>
      </c>
      <c r="CR103" s="23">
        <f t="shared" ca="1" si="111"/>
        <v>15000</v>
      </c>
      <c r="CS103" s="23">
        <f t="shared" ref="CS103:CS166" ca="1" si="138">$CS$7*$J$2*$J$5*$AB103</f>
        <v>60000</v>
      </c>
      <c r="CT103" s="23">
        <f t="shared" ref="CT103:CT166" ca="1" si="139">$CS$7*$J$3*$J$5*$AC103</f>
        <v>30000</v>
      </c>
      <c r="CU103" s="23">
        <f t="shared" ref="CU103:CU166" ca="1" si="140">$CU$7*$J$2*$J$5*$AB103</f>
        <v>120000</v>
      </c>
      <c r="CV103" s="23">
        <f t="shared" ref="CV103:CV166" ca="1" si="141">$CU$7*$J$3*$J$5*$AC103</f>
        <v>60000</v>
      </c>
    </row>
    <row r="104" spans="1:100" x14ac:dyDescent="0.2">
      <c r="A104" s="180">
        <f ca="1">VLOOKUP($D104,Curves!$A$2:$I$1700,9)</f>
        <v>6.0099339670980002E-2</v>
      </c>
      <c r="B104" s="86">
        <f t="shared" ca="1" si="77"/>
        <v>0.62470858440130728</v>
      </c>
      <c r="C104" s="86">
        <f t="shared" ca="1" si="78"/>
        <v>31</v>
      </c>
      <c r="D104" s="143">
        <f t="shared" ca="1" si="95"/>
        <v>39783</v>
      </c>
      <c r="E104" s="181">
        <f ca="1">VLOOKUP($D104,Curves!$A$2:$H$1700,2)*$B104</f>
        <v>2.5094543835400516</v>
      </c>
      <c r="F104" s="180">
        <f ca="1">VLOOKUP($D104,Curves!$A$2:$H$1700,3)*$B104</f>
        <v>0.18741257532039218</v>
      </c>
      <c r="G104" s="180">
        <f ca="1">VLOOKUP($D104,Curves!$A$2:$H$1700,7)*$B104</f>
        <v>-0.11869463103624839</v>
      </c>
      <c r="H104" s="180">
        <f ca="1">VLOOKUP($D104,Curves!$A$2:$H$1700,5)*$B104</f>
        <v>6.2470858440130733E-3</v>
      </c>
      <c r="I104" s="180">
        <f ca="1">VLOOKUP($D104,Curves!$A$2:$H$1700,4)*$B104</f>
        <v>-0.18116548947637909</v>
      </c>
      <c r="J104" s="182">
        <f ca="1">VLOOKUP($D104,Curves!$A$2:$H$1700,8)*$B104</f>
        <v>0</v>
      </c>
      <c r="K104" s="180">
        <f t="shared" ca="1" si="79"/>
        <v>19.462166705477543</v>
      </c>
      <c r="L104" s="144">
        <f ca="1">VLOOKUP($D104,Curves!$N$2:$T$2600,2)*$B104</f>
        <v>37.154966617656221</v>
      </c>
      <c r="M104" s="145">
        <f ca="1">VLOOKUP($D104,Curves!$N$2:$T$2600,3)*$B104</f>
        <v>11.944428133752997</v>
      </c>
      <c r="N104" s="189">
        <f t="shared" ca="1" si="80"/>
        <v>1</v>
      </c>
      <c r="O104" s="190">
        <f t="shared" ca="1" si="81"/>
        <v>0</v>
      </c>
      <c r="P104" s="181">
        <f t="shared" ca="1" si="76"/>
        <v>20.820907876550386</v>
      </c>
      <c r="Q104" s="144">
        <f ca="1">VLOOKUP($D104,Curves!$N$2:$T$2600,4)*$B104</f>
        <v>40.795018645381973</v>
      </c>
      <c r="R104" s="145">
        <f ca="1">VLOOKUP($D104,Curves!$N$2:$T$2600,5)*$B104</f>
        <v>15.311607403676042</v>
      </c>
      <c r="S104" s="189">
        <f t="shared" ca="1" si="82"/>
        <v>1</v>
      </c>
      <c r="T104" s="190">
        <f t="shared" ca="1" si="83"/>
        <v>0</v>
      </c>
      <c r="U104" s="157">
        <f t="shared" ca="1" si="84"/>
        <v>19.930698143778525</v>
      </c>
      <c r="V104" s="157">
        <f t="shared" ca="1" si="85"/>
        <v>20.867761020380485</v>
      </c>
      <c r="W104" s="157">
        <f t="shared" ca="1" si="86"/>
        <v>19.462166705477543</v>
      </c>
      <c r="X104" s="144">
        <f ca="1">VLOOKUP($D104,Curves!$N$2:$T$2600,6)*$B104</f>
        <v>39.677473053589878</v>
      </c>
      <c r="Y104" s="145">
        <f ca="1">VLOOKUP($D104,Curves!$N$2:$T$2600,7)*$B104</f>
        <v>10.013201348690483</v>
      </c>
      <c r="Z104" s="208">
        <f t="shared" ca="1" si="87"/>
        <v>1</v>
      </c>
      <c r="AA104" s="189">
        <f t="shared" ca="1" si="88"/>
        <v>0</v>
      </c>
      <c r="AB104" s="189">
        <f t="shared" ca="1" si="89"/>
        <v>1</v>
      </c>
      <c r="AC104" s="189">
        <f t="shared" ca="1" si="89"/>
        <v>1</v>
      </c>
      <c r="AD104" s="189">
        <f t="shared" ca="1" si="90"/>
        <v>1</v>
      </c>
      <c r="AE104" s="190">
        <f t="shared" ca="1" si="91"/>
        <v>0</v>
      </c>
      <c r="AF104" s="23">
        <f t="shared" ca="1" si="112"/>
        <v>105600</v>
      </c>
      <c r="AG104" s="23">
        <f t="shared" ca="1" si="113"/>
        <v>0</v>
      </c>
      <c r="AH104" s="23">
        <f t="shared" ca="1" si="120"/>
        <v>61200</v>
      </c>
      <c r="AI104" s="23">
        <f t="shared" ca="1" si="121"/>
        <v>0</v>
      </c>
      <c r="AJ104" s="23">
        <f t="shared" ca="1" si="126"/>
        <v>50400</v>
      </c>
      <c r="AK104" s="23">
        <f t="shared" ca="1" si="127"/>
        <v>0</v>
      </c>
      <c r="AL104" s="23">
        <f t="shared" ca="1" si="128"/>
        <v>60000</v>
      </c>
      <c r="AM104" s="23">
        <f t="shared" ca="1" si="129"/>
        <v>0</v>
      </c>
      <c r="AN104" s="23">
        <f t="shared" ca="1" si="132"/>
        <v>126720</v>
      </c>
      <c r="AO104" s="23">
        <f t="shared" ca="1" si="133"/>
        <v>0</v>
      </c>
      <c r="AP104" s="23">
        <f t="shared" ca="1" si="70"/>
        <v>66000</v>
      </c>
      <c r="AQ104" s="23">
        <f t="shared" ca="1" si="71"/>
        <v>0</v>
      </c>
      <c r="AR104" s="236">
        <f t="shared" ca="1" si="92"/>
        <v>469920</v>
      </c>
      <c r="AS104" s="23">
        <f t="shared" ca="1" si="100"/>
        <v>60000</v>
      </c>
      <c r="AT104" s="23">
        <f t="shared" ca="1" si="101"/>
        <v>0</v>
      </c>
      <c r="AU104" s="23">
        <f t="shared" ca="1" si="104"/>
        <v>60000</v>
      </c>
      <c r="AV104" s="23">
        <f t="shared" ca="1" si="105"/>
        <v>0</v>
      </c>
      <c r="AW104" s="23">
        <f t="shared" ca="1" si="114"/>
        <v>105600</v>
      </c>
      <c r="AX104" s="23">
        <f t="shared" ca="1" si="115"/>
        <v>0</v>
      </c>
      <c r="AY104" s="23">
        <f t="shared" ca="1" si="118"/>
        <v>130800</v>
      </c>
      <c r="AZ104" s="23">
        <f t="shared" ca="1" si="119"/>
        <v>0</v>
      </c>
      <c r="BA104" s="23">
        <f t="shared" ca="1" si="124"/>
        <v>60000</v>
      </c>
      <c r="BB104" s="23">
        <f t="shared" ca="1" si="125"/>
        <v>0</v>
      </c>
      <c r="BC104" s="23">
        <f t="shared" ca="1" si="130"/>
        <v>63600</v>
      </c>
      <c r="BD104" s="23">
        <f t="shared" ca="1" si="131"/>
        <v>0</v>
      </c>
      <c r="BE104" s="23">
        <f t="shared" ca="1" si="66"/>
        <v>63600</v>
      </c>
      <c r="BF104" s="23">
        <f t="shared" ca="1" si="67"/>
        <v>0</v>
      </c>
      <c r="BG104" s="23"/>
      <c r="BH104" s="23"/>
      <c r="BI104" s="23"/>
      <c r="BJ104" s="23"/>
      <c r="BK104" s="23"/>
      <c r="BL104" s="23"/>
      <c r="BM104" s="23"/>
      <c r="BN104" s="23"/>
      <c r="BO104" s="236">
        <f t="shared" ca="1" si="93"/>
        <v>543600</v>
      </c>
      <c r="BP104" s="23">
        <f t="shared" ca="1" si="96"/>
        <v>65400</v>
      </c>
      <c r="BQ104" s="23">
        <f t="shared" ca="1" si="97"/>
        <v>32700</v>
      </c>
      <c r="BR104" s="23">
        <f t="shared" ca="1" si="98"/>
        <v>62400</v>
      </c>
      <c r="BS104" s="23">
        <f t="shared" ca="1" si="99"/>
        <v>31200</v>
      </c>
      <c r="BT104" s="23">
        <f t="shared" ca="1" si="102"/>
        <v>67200</v>
      </c>
      <c r="BU104" s="23">
        <f t="shared" ca="1" si="103"/>
        <v>33600</v>
      </c>
      <c r="BV104" s="23">
        <f t="shared" ca="1" si="106"/>
        <v>8400</v>
      </c>
      <c r="BW104" s="23">
        <f t="shared" ca="1" si="107"/>
        <v>4200</v>
      </c>
      <c r="BX104" s="23">
        <f t="shared" ca="1" si="108"/>
        <v>66000</v>
      </c>
      <c r="BY104" s="23">
        <f t="shared" ca="1" si="109"/>
        <v>33000</v>
      </c>
      <c r="BZ104" s="23">
        <f t="shared" ca="1" si="116"/>
        <v>66000</v>
      </c>
      <c r="CA104" s="23">
        <f t="shared" ca="1" si="117"/>
        <v>33000</v>
      </c>
      <c r="CB104" s="23">
        <f t="shared" ca="1" si="122"/>
        <v>240000</v>
      </c>
      <c r="CC104" s="23">
        <f t="shared" ca="1" si="123"/>
        <v>120000</v>
      </c>
      <c r="CD104" s="23">
        <f t="shared" ca="1" si="134"/>
        <v>120000</v>
      </c>
      <c r="CE104" s="23">
        <f t="shared" ca="1" si="135"/>
        <v>60000</v>
      </c>
      <c r="CF104" s="23">
        <f t="shared" ca="1" si="136"/>
        <v>63600</v>
      </c>
      <c r="CG104" s="23">
        <f t="shared" ca="1" si="137"/>
        <v>31800</v>
      </c>
      <c r="CH104" s="23">
        <f t="shared" ca="1" si="68"/>
        <v>90000</v>
      </c>
      <c r="CI104" s="23">
        <f t="shared" ca="1" si="69"/>
        <v>45000</v>
      </c>
      <c r="CJ104" s="236">
        <f t="shared" ca="1" si="94"/>
        <v>1273500</v>
      </c>
      <c r="CQ104" s="23">
        <f t="shared" ca="1" si="110"/>
        <v>30000</v>
      </c>
      <c r="CR104" s="23">
        <f t="shared" ca="1" si="111"/>
        <v>15000</v>
      </c>
      <c r="CS104" s="23">
        <f t="shared" ca="1" si="138"/>
        <v>60000</v>
      </c>
      <c r="CT104" s="23">
        <f t="shared" ca="1" si="139"/>
        <v>30000</v>
      </c>
      <c r="CU104" s="23">
        <f t="shared" ca="1" si="140"/>
        <v>120000</v>
      </c>
      <c r="CV104" s="23">
        <f t="shared" ca="1" si="141"/>
        <v>60000</v>
      </c>
    </row>
    <row r="105" spans="1:100" x14ac:dyDescent="0.2">
      <c r="A105" s="180">
        <f ca="1">VLOOKUP($D105,Curves!$A$2:$I$1700,9)</f>
        <v>6.0118669738774999E-2</v>
      </c>
      <c r="B105" s="86">
        <f t="shared" ca="1" si="77"/>
        <v>0.62148320438771165</v>
      </c>
      <c r="C105" s="86">
        <f t="shared" ca="1" si="78"/>
        <v>31</v>
      </c>
      <c r="D105" s="143">
        <f t="shared" ca="1" si="95"/>
        <v>39814</v>
      </c>
      <c r="E105" s="181">
        <f ca="1">VLOOKUP($D105,Curves!$A$2:$H$1700,2)*$B105</f>
        <v>2.6133368744503276</v>
      </c>
      <c r="F105" s="180">
        <f ca="1">VLOOKUP($D105,Curves!$A$2:$H$1700,3)*$B105</f>
        <v>0.1864449613163135</v>
      </c>
      <c r="G105" s="180">
        <f ca="1">VLOOKUP($D105,Curves!$A$2:$H$1700,7)*$B105</f>
        <v>-0.11808180883366522</v>
      </c>
      <c r="H105" s="180">
        <f ca="1">VLOOKUP($D105,Curves!$A$2:$H$1700,5)*$B105</f>
        <v>6.2148320438771163E-3</v>
      </c>
      <c r="I105" s="180">
        <f ca="1">VLOOKUP($D105,Curves!$A$2:$H$1700,4)*$B105</f>
        <v>-0.18023012927243637</v>
      </c>
      <c r="J105" s="182">
        <f ca="1">VLOOKUP($D105,Curves!$A$2:$H$1700,8)*$B105</f>
        <v>0</v>
      </c>
      <c r="K105" s="180">
        <f t="shared" ca="1" si="79"/>
        <v>20.248300588834184</v>
      </c>
      <c r="L105" s="144">
        <f ca="1">VLOOKUP($D105,Curves!$N$2:$T$2600,2)*$B105</f>
        <v>25.776437275520017</v>
      </c>
      <c r="M105" s="145">
        <f ca="1">VLOOKUP($D105,Curves!$N$2:$T$2600,3)*$B105</f>
        <v>10.546569978459466</v>
      </c>
      <c r="N105" s="189">
        <f t="shared" ca="1" si="80"/>
        <v>1</v>
      </c>
      <c r="O105" s="190">
        <f t="shared" ca="1" si="81"/>
        <v>0</v>
      </c>
      <c r="P105" s="181">
        <f t="shared" ca="1" si="76"/>
        <v>21.600026558377458</v>
      </c>
      <c r="Q105" s="144">
        <f ca="1">VLOOKUP($D105,Curves!$N$2:$T$2600,4)*$B105</f>
        <v>33.1265948850603</v>
      </c>
      <c r="R105" s="145">
        <f ca="1">VLOOKUP($D105,Curves!$N$2:$T$2600,5)*$B105</f>
        <v>13.156799436887857</v>
      </c>
      <c r="S105" s="189">
        <f t="shared" ca="1" si="82"/>
        <v>1</v>
      </c>
      <c r="T105" s="190">
        <f t="shared" ca="1" si="83"/>
        <v>0</v>
      </c>
      <c r="U105" s="157">
        <f t="shared" ca="1" si="84"/>
        <v>20.71441299212497</v>
      </c>
      <c r="V105" s="157">
        <f t="shared" ca="1" si="85"/>
        <v>21.646637798706536</v>
      </c>
      <c r="W105" s="157">
        <f t="shared" ca="1" si="86"/>
        <v>20.248300588834184</v>
      </c>
      <c r="X105" s="144">
        <f ca="1">VLOOKUP($D105,Curves!$N$2:$T$2600,6)*$B105</f>
        <v>27.042953563216713</v>
      </c>
      <c r="Y105" s="145">
        <f ca="1">VLOOKUP($D105,Curves!$N$2:$T$2600,7)*$B105</f>
        <v>7.5597711690966269</v>
      </c>
      <c r="Z105" s="208">
        <f t="shared" ca="1" si="87"/>
        <v>1</v>
      </c>
      <c r="AA105" s="189">
        <f t="shared" ca="1" si="88"/>
        <v>0</v>
      </c>
      <c r="AB105" s="189">
        <f t="shared" ca="1" si="89"/>
        <v>1</v>
      </c>
      <c r="AC105" s="189">
        <f t="shared" ca="1" si="89"/>
        <v>1</v>
      </c>
      <c r="AD105" s="189">
        <f t="shared" ca="1" si="90"/>
        <v>1</v>
      </c>
      <c r="AE105" s="190">
        <f t="shared" ca="1" si="91"/>
        <v>0</v>
      </c>
      <c r="AF105" s="23">
        <f t="shared" ca="1" si="112"/>
        <v>105600</v>
      </c>
      <c r="AG105" s="23">
        <f t="shared" ca="1" si="113"/>
        <v>0</v>
      </c>
      <c r="AH105" s="23">
        <f t="shared" ca="1" si="120"/>
        <v>61200</v>
      </c>
      <c r="AI105" s="23">
        <f t="shared" ca="1" si="121"/>
        <v>0</v>
      </c>
      <c r="AJ105" s="23">
        <f t="shared" ca="1" si="126"/>
        <v>50400</v>
      </c>
      <c r="AK105" s="23">
        <f t="shared" ca="1" si="127"/>
        <v>0</v>
      </c>
      <c r="AL105" s="23">
        <f t="shared" ca="1" si="128"/>
        <v>60000</v>
      </c>
      <c r="AM105" s="23">
        <f t="shared" ca="1" si="129"/>
        <v>0</v>
      </c>
      <c r="AN105" s="23">
        <f t="shared" ca="1" si="132"/>
        <v>126720</v>
      </c>
      <c r="AO105" s="23">
        <f t="shared" ca="1" si="133"/>
        <v>0</v>
      </c>
      <c r="AP105" s="23">
        <f t="shared" ca="1" si="70"/>
        <v>66000</v>
      </c>
      <c r="AQ105" s="23">
        <f t="shared" ca="1" si="71"/>
        <v>0</v>
      </c>
      <c r="AR105" s="236">
        <f t="shared" ca="1" si="92"/>
        <v>469920</v>
      </c>
      <c r="AS105" s="23">
        <f t="shared" ca="1" si="100"/>
        <v>60000</v>
      </c>
      <c r="AT105" s="23">
        <f t="shared" ca="1" si="101"/>
        <v>0</v>
      </c>
      <c r="AU105" s="23">
        <f t="shared" ca="1" si="104"/>
        <v>60000</v>
      </c>
      <c r="AV105" s="23">
        <f t="shared" ca="1" si="105"/>
        <v>0</v>
      </c>
      <c r="AW105" s="23">
        <f t="shared" ca="1" si="114"/>
        <v>105600</v>
      </c>
      <c r="AX105" s="23">
        <f t="shared" ca="1" si="115"/>
        <v>0</v>
      </c>
      <c r="AY105" s="23">
        <f t="shared" ca="1" si="118"/>
        <v>130800</v>
      </c>
      <c r="AZ105" s="23">
        <f t="shared" ca="1" si="119"/>
        <v>0</v>
      </c>
      <c r="BA105" s="23">
        <f t="shared" ca="1" si="124"/>
        <v>60000</v>
      </c>
      <c r="BB105" s="23">
        <f t="shared" ca="1" si="125"/>
        <v>0</v>
      </c>
      <c r="BC105" s="23">
        <f t="shared" ca="1" si="130"/>
        <v>63600</v>
      </c>
      <c r="BD105" s="23">
        <f t="shared" ca="1" si="131"/>
        <v>0</v>
      </c>
      <c r="BE105" s="23">
        <f t="shared" ca="1" si="66"/>
        <v>63600</v>
      </c>
      <c r="BF105" s="23">
        <f t="shared" ca="1" si="67"/>
        <v>0</v>
      </c>
      <c r="BG105" s="23"/>
      <c r="BH105" s="23"/>
      <c r="BI105" s="23"/>
      <c r="BJ105" s="23"/>
      <c r="BK105" s="23"/>
      <c r="BL105" s="23"/>
      <c r="BM105" s="23"/>
      <c r="BN105" s="23"/>
      <c r="BO105" s="236">
        <f t="shared" ca="1" si="93"/>
        <v>543600</v>
      </c>
      <c r="BP105" s="23">
        <f t="shared" ca="1" si="96"/>
        <v>65400</v>
      </c>
      <c r="BQ105" s="23">
        <f t="shared" ca="1" si="97"/>
        <v>32700</v>
      </c>
      <c r="BR105" s="23">
        <f t="shared" ca="1" si="98"/>
        <v>62400</v>
      </c>
      <c r="BS105" s="23">
        <f t="shared" ca="1" si="99"/>
        <v>31200</v>
      </c>
      <c r="BT105" s="23">
        <f t="shared" ca="1" si="102"/>
        <v>67200</v>
      </c>
      <c r="BU105" s="23">
        <f t="shared" ca="1" si="103"/>
        <v>33600</v>
      </c>
      <c r="BV105" s="23">
        <f t="shared" ca="1" si="106"/>
        <v>8400</v>
      </c>
      <c r="BW105" s="23">
        <f t="shared" ca="1" si="107"/>
        <v>4200</v>
      </c>
      <c r="BX105" s="23">
        <f t="shared" ca="1" si="108"/>
        <v>66000</v>
      </c>
      <c r="BY105" s="23">
        <f t="shared" ca="1" si="109"/>
        <v>33000</v>
      </c>
      <c r="BZ105" s="23">
        <f t="shared" ca="1" si="116"/>
        <v>66000</v>
      </c>
      <c r="CA105" s="23">
        <f t="shared" ca="1" si="117"/>
        <v>33000</v>
      </c>
      <c r="CB105" s="23">
        <f t="shared" ca="1" si="122"/>
        <v>240000</v>
      </c>
      <c r="CC105" s="23">
        <f t="shared" ca="1" si="123"/>
        <v>120000</v>
      </c>
      <c r="CD105" s="23">
        <f t="shared" ca="1" si="134"/>
        <v>120000</v>
      </c>
      <c r="CE105" s="23">
        <f t="shared" ca="1" si="135"/>
        <v>60000</v>
      </c>
      <c r="CF105" s="23">
        <f t="shared" ca="1" si="136"/>
        <v>63600</v>
      </c>
      <c r="CG105" s="23">
        <f t="shared" ca="1" si="137"/>
        <v>31800</v>
      </c>
      <c r="CH105" s="23">
        <f t="shared" ca="1" si="68"/>
        <v>90000</v>
      </c>
      <c r="CI105" s="23">
        <f t="shared" ca="1" si="69"/>
        <v>45000</v>
      </c>
      <c r="CJ105" s="236">
        <f t="shared" ca="1" si="94"/>
        <v>1273500</v>
      </c>
      <c r="CQ105" s="23">
        <f t="shared" ca="1" si="110"/>
        <v>30000</v>
      </c>
      <c r="CR105" s="23">
        <f t="shared" ca="1" si="111"/>
        <v>15000</v>
      </c>
      <c r="CS105" s="23">
        <f t="shared" ca="1" si="138"/>
        <v>60000</v>
      </c>
      <c r="CT105" s="23">
        <f t="shared" ca="1" si="139"/>
        <v>30000</v>
      </c>
      <c r="CU105" s="23">
        <f t="shared" ca="1" si="140"/>
        <v>120000</v>
      </c>
      <c r="CV105" s="23">
        <f t="shared" ca="1" si="141"/>
        <v>60000</v>
      </c>
    </row>
    <row r="106" spans="1:100" x14ac:dyDescent="0.2">
      <c r="A106" s="180">
        <f ca="1">VLOOKUP($D106,Curves!$A$2:$I$1700,9)</f>
        <v>6.0137999806694001E-2</v>
      </c>
      <c r="B106" s="86">
        <f t="shared" ca="1" si="77"/>
        <v>0.61827250844676074</v>
      </c>
      <c r="C106" s="86">
        <f t="shared" ca="1" si="78"/>
        <v>28</v>
      </c>
      <c r="D106" s="143">
        <f t="shared" ca="1" si="95"/>
        <v>39845</v>
      </c>
      <c r="E106" s="181">
        <f ca="1">VLOOKUP($D106,Curves!$A$2:$H$1700,2)*$B106</f>
        <v>2.5287345595472512</v>
      </c>
      <c r="F106" s="180">
        <f ca="1">VLOOKUP($D106,Curves!$A$2:$H$1700,3)*$B106</f>
        <v>0.18548175253402821</v>
      </c>
      <c r="G106" s="180">
        <f ca="1">VLOOKUP($D106,Curves!$A$2:$H$1700,7)*$B106</f>
        <v>-0.11747177660488455</v>
      </c>
      <c r="H106" s="180">
        <f ca="1">VLOOKUP($D106,Curves!$A$2:$H$1700,5)*$B106</f>
        <v>6.1827250844676074E-3</v>
      </c>
      <c r="I106" s="180">
        <f ca="1">VLOOKUP($D106,Curves!$A$2:$H$1700,4)*$B106</f>
        <v>-0.17929902744956061</v>
      </c>
      <c r="J106" s="182">
        <f ca="1">VLOOKUP($D106,Curves!$A$2:$H$1700,8)*$B106</f>
        <v>0</v>
      </c>
      <c r="K106" s="180">
        <f t="shared" ca="1" si="79"/>
        <v>19.620766490732677</v>
      </c>
      <c r="L106" s="144">
        <f ca="1">VLOOKUP($D106,Curves!$N$2:$T$2600,2)*$B106</f>
        <v>25.30852155660687</v>
      </c>
      <c r="M106" s="145">
        <f ca="1">VLOOKUP($D106,Curves!$N$2:$T$2600,3)*$B106</f>
        <v>14.999291054918416</v>
      </c>
      <c r="N106" s="189">
        <f t="shared" ca="1" si="80"/>
        <v>1</v>
      </c>
      <c r="O106" s="190">
        <f t="shared" ca="1" si="81"/>
        <v>0</v>
      </c>
      <c r="P106" s="181">
        <f t="shared" ca="1" si="76"/>
        <v>20.965509196604383</v>
      </c>
      <c r="Q106" s="144">
        <f ca="1">VLOOKUP($D106,Curves!$N$2:$T$2600,4)*$B106</f>
        <v>23.864510262783742</v>
      </c>
      <c r="R106" s="145">
        <f ca="1">VLOOKUP($D106,Curves!$N$2:$T$2600,5)*$B106</f>
        <v>15.438264535915614</v>
      </c>
      <c r="S106" s="189">
        <f t="shared" ca="1" si="82"/>
        <v>1</v>
      </c>
      <c r="T106" s="190">
        <f t="shared" ca="1" si="83"/>
        <v>0</v>
      </c>
      <c r="U106" s="157">
        <f t="shared" ca="1" si="84"/>
        <v>20.084470872067751</v>
      </c>
      <c r="V106" s="157">
        <f t="shared" ca="1" si="85"/>
        <v>21.011879634737891</v>
      </c>
      <c r="W106" s="157">
        <f t="shared" ca="1" si="86"/>
        <v>19.620766490732677</v>
      </c>
      <c r="X106" s="144">
        <f ca="1">VLOOKUP($D106,Curves!$N$2:$T$2600,6)*$B106</f>
        <v>30.106580038016062</v>
      </c>
      <c r="Y106" s="145">
        <f ca="1">VLOOKUP($D106,Curves!$N$2:$T$2600,7)*$B106</f>
        <v>16.411949830841653</v>
      </c>
      <c r="Z106" s="208">
        <f t="shared" ca="1" si="87"/>
        <v>1</v>
      </c>
      <c r="AA106" s="189">
        <f t="shared" ca="1" si="88"/>
        <v>0</v>
      </c>
      <c r="AB106" s="189">
        <f t="shared" ca="1" si="89"/>
        <v>1</v>
      </c>
      <c r="AC106" s="189">
        <f t="shared" ca="1" si="89"/>
        <v>1</v>
      </c>
      <c r="AD106" s="189">
        <f t="shared" ca="1" si="90"/>
        <v>1</v>
      </c>
      <c r="AE106" s="190">
        <f t="shared" ca="1" si="91"/>
        <v>0</v>
      </c>
      <c r="AF106" s="23">
        <f t="shared" ca="1" si="112"/>
        <v>105600</v>
      </c>
      <c r="AG106" s="23">
        <f t="shared" ca="1" si="113"/>
        <v>0</v>
      </c>
      <c r="AH106" s="23">
        <f t="shared" ca="1" si="120"/>
        <v>61200</v>
      </c>
      <c r="AI106" s="23">
        <f t="shared" ca="1" si="121"/>
        <v>0</v>
      </c>
      <c r="AJ106" s="23">
        <f t="shared" ca="1" si="126"/>
        <v>50400</v>
      </c>
      <c r="AK106" s="23">
        <f t="shared" ca="1" si="127"/>
        <v>0</v>
      </c>
      <c r="AL106" s="23">
        <f t="shared" ca="1" si="128"/>
        <v>60000</v>
      </c>
      <c r="AM106" s="23">
        <f t="shared" ca="1" si="129"/>
        <v>0</v>
      </c>
      <c r="AN106" s="23">
        <f t="shared" ca="1" si="132"/>
        <v>126720</v>
      </c>
      <c r="AO106" s="23">
        <f t="shared" ca="1" si="133"/>
        <v>0</v>
      </c>
      <c r="AP106" s="23">
        <f t="shared" ca="1" si="70"/>
        <v>66000</v>
      </c>
      <c r="AQ106" s="23">
        <f t="shared" ca="1" si="71"/>
        <v>0</v>
      </c>
      <c r="AR106" s="236">
        <f t="shared" ca="1" si="92"/>
        <v>469920</v>
      </c>
      <c r="AS106" s="23">
        <f t="shared" ca="1" si="100"/>
        <v>60000</v>
      </c>
      <c r="AT106" s="23">
        <f t="shared" ca="1" si="101"/>
        <v>0</v>
      </c>
      <c r="AU106" s="23">
        <f t="shared" ca="1" si="104"/>
        <v>60000</v>
      </c>
      <c r="AV106" s="23">
        <f t="shared" ca="1" si="105"/>
        <v>0</v>
      </c>
      <c r="AW106" s="23">
        <f t="shared" ca="1" si="114"/>
        <v>105600</v>
      </c>
      <c r="AX106" s="23">
        <f t="shared" ca="1" si="115"/>
        <v>0</v>
      </c>
      <c r="AY106" s="23">
        <f t="shared" ca="1" si="118"/>
        <v>130800</v>
      </c>
      <c r="AZ106" s="23">
        <f t="shared" ca="1" si="119"/>
        <v>0</v>
      </c>
      <c r="BA106" s="23">
        <f t="shared" ca="1" si="124"/>
        <v>60000</v>
      </c>
      <c r="BB106" s="23">
        <f t="shared" ca="1" si="125"/>
        <v>0</v>
      </c>
      <c r="BC106" s="23">
        <f t="shared" ca="1" si="130"/>
        <v>63600</v>
      </c>
      <c r="BD106" s="23">
        <f t="shared" ca="1" si="131"/>
        <v>0</v>
      </c>
      <c r="BE106" s="23">
        <f t="shared" ref="BE106:BE169" ca="1" si="142">$BE$7*$J$2*$J$5*$S106</f>
        <v>63600</v>
      </c>
      <c r="BF106" s="23">
        <f t="shared" ref="BF106:BF169" ca="1" si="143">$BE$7*$J$3*$J$5*$T106</f>
        <v>0</v>
      </c>
      <c r="BG106" s="23"/>
      <c r="BH106" s="23"/>
      <c r="BI106" s="23"/>
      <c r="BJ106" s="23"/>
      <c r="BK106" s="23"/>
      <c r="BL106" s="23"/>
      <c r="BM106" s="23"/>
      <c r="BN106" s="23"/>
      <c r="BO106" s="236">
        <f t="shared" ca="1" si="93"/>
        <v>543600</v>
      </c>
      <c r="BP106" s="23">
        <f t="shared" ca="1" si="96"/>
        <v>65400</v>
      </c>
      <c r="BQ106" s="23">
        <f t="shared" ca="1" si="97"/>
        <v>32700</v>
      </c>
      <c r="BR106" s="23">
        <f t="shared" ca="1" si="98"/>
        <v>62400</v>
      </c>
      <c r="BS106" s="23">
        <f t="shared" ca="1" si="99"/>
        <v>31200</v>
      </c>
      <c r="BT106" s="23">
        <f t="shared" ca="1" si="102"/>
        <v>67200</v>
      </c>
      <c r="BU106" s="23">
        <f t="shared" ca="1" si="103"/>
        <v>33600</v>
      </c>
      <c r="BV106" s="23">
        <f t="shared" ca="1" si="106"/>
        <v>8400</v>
      </c>
      <c r="BW106" s="23">
        <f t="shared" ca="1" si="107"/>
        <v>4200</v>
      </c>
      <c r="BX106" s="23">
        <f t="shared" ca="1" si="108"/>
        <v>66000</v>
      </c>
      <c r="BY106" s="23">
        <f t="shared" ca="1" si="109"/>
        <v>33000</v>
      </c>
      <c r="BZ106" s="23">
        <f t="shared" ca="1" si="116"/>
        <v>66000</v>
      </c>
      <c r="CA106" s="23">
        <f t="shared" ca="1" si="117"/>
        <v>33000</v>
      </c>
      <c r="CB106" s="23">
        <f t="shared" ca="1" si="122"/>
        <v>240000</v>
      </c>
      <c r="CC106" s="23">
        <f t="shared" ca="1" si="123"/>
        <v>120000</v>
      </c>
      <c r="CD106" s="23">
        <f t="shared" ca="1" si="134"/>
        <v>120000</v>
      </c>
      <c r="CE106" s="23">
        <f t="shared" ca="1" si="135"/>
        <v>60000</v>
      </c>
      <c r="CF106" s="23">
        <f t="shared" ca="1" si="136"/>
        <v>63600</v>
      </c>
      <c r="CG106" s="23">
        <f t="shared" ca="1" si="137"/>
        <v>31800</v>
      </c>
      <c r="CH106" s="23">
        <f t="shared" ca="1" si="68"/>
        <v>90000</v>
      </c>
      <c r="CI106" s="23">
        <f t="shared" ca="1" si="69"/>
        <v>45000</v>
      </c>
      <c r="CJ106" s="236">
        <f t="shared" ca="1" si="94"/>
        <v>1273500</v>
      </c>
      <c r="CQ106" s="23">
        <f t="shared" ca="1" si="110"/>
        <v>30000</v>
      </c>
      <c r="CR106" s="23">
        <f t="shared" ca="1" si="111"/>
        <v>15000</v>
      </c>
      <c r="CS106" s="23">
        <f t="shared" ca="1" si="138"/>
        <v>60000</v>
      </c>
      <c r="CT106" s="23">
        <f t="shared" ca="1" si="139"/>
        <v>30000</v>
      </c>
      <c r="CU106" s="23">
        <f t="shared" ca="1" si="140"/>
        <v>120000</v>
      </c>
      <c r="CV106" s="23">
        <f t="shared" ca="1" si="141"/>
        <v>60000</v>
      </c>
    </row>
    <row r="107" spans="1:100" x14ac:dyDescent="0.2">
      <c r="A107" s="180">
        <f ca="1">VLOOKUP($D107,Curves!$A$2:$I$1700,9)</f>
        <v>6.0155459222985999E-2</v>
      </c>
      <c r="B107" s="86">
        <f t="shared" ca="1" si="77"/>
        <v>0.61538510017234727</v>
      </c>
      <c r="C107" s="86">
        <f t="shared" ca="1" si="78"/>
        <v>31</v>
      </c>
      <c r="D107" s="143">
        <f t="shared" ca="1" si="95"/>
        <v>39873</v>
      </c>
      <c r="E107" s="181">
        <f ca="1">VLOOKUP($D107,Curves!$A$2:$H$1700,2)*$B107</f>
        <v>2.4307711456807719</v>
      </c>
      <c r="F107" s="180">
        <f ca="1">VLOOKUP($D107,Curves!$A$2:$H$1700,3)*$B107</f>
        <v>0.18461553005170417</v>
      </c>
      <c r="G107" s="180">
        <f ca="1">VLOOKUP($D107,Curves!$A$2:$H$1700,7)*$B107</f>
        <v>-0.11692316903274598</v>
      </c>
      <c r="H107" s="180">
        <f ca="1">VLOOKUP($D107,Curves!$A$2:$H$1700,5)*$B107</f>
        <v>6.153851001723473E-3</v>
      </c>
      <c r="I107" s="180">
        <f ca="1">VLOOKUP($D107,Curves!$A$2:$H$1700,4)*$B107</f>
        <v>-0.1784616790499807</v>
      </c>
      <c r="J107" s="182">
        <f ca="1">VLOOKUP($D107,Curves!$A$2:$H$1700,8)*$B107</f>
        <v>0</v>
      </c>
      <c r="K107" s="180">
        <f t="shared" ca="1" si="79"/>
        <v>18.892320999730934</v>
      </c>
      <c r="L107" s="144">
        <f ca="1">VLOOKUP($D107,Curves!$N$2:$T$2600,2)*$B107</f>
        <v>15.95955116126828</v>
      </c>
      <c r="M107" s="145">
        <f ca="1">VLOOKUP($D107,Curves!$N$2:$T$2600,3)*$B107</f>
        <v>12.12308647339524</v>
      </c>
      <c r="N107" s="189">
        <f t="shared" ca="1" si="80"/>
        <v>0</v>
      </c>
      <c r="O107" s="190">
        <f t="shared" ca="1" si="81"/>
        <v>0</v>
      </c>
      <c r="P107" s="181">
        <f t="shared" ca="1" si="76"/>
        <v>20.230783592605789</v>
      </c>
      <c r="Q107" s="144">
        <f ca="1">VLOOKUP($D107,Curves!$N$2:$T$2600,4)*$B107</f>
        <v>23.137674979308411</v>
      </c>
      <c r="R107" s="145">
        <f ca="1">VLOOKUP($D107,Curves!$N$2:$T$2600,5)*$B107</f>
        <v>12.307702003446945</v>
      </c>
      <c r="S107" s="189">
        <f t="shared" ca="1" si="82"/>
        <v>1</v>
      </c>
      <c r="T107" s="190">
        <f t="shared" ca="1" si="83"/>
        <v>0</v>
      </c>
      <c r="U107" s="157">
        <f t="shared" ca="1" si="84"/>
        <v>19.353859824860194</v>
      </c>
      <c r="V107" s="157">
        <f t="shared" ca="1" si="85"/>
        <v>20.276937475118718</v>
      </c>
      <c r="W107" s="157">
        <f t="shared" ca="1" si="86"/>
        <v>18.892320999730934</v>
      </c>
      <c r="X107" s="144">
        <f ca="1">VLOOKUP($D107,Curves!$N$2:$T$2600,6)*$B107</f>
        <v>13.965966020519847</v>
      </c>
      <c r="Y107" s="145">
        <f ca="1">VLOOKUP($D107,Curves!$N$2:$T$2600,7)*$B107</f>
        <v>19.750525896603619</v>
      </c>
      <c r="Z107" s="208">
        <f t="shared" ca="1" si="87"/>
        <v>0</v>
      </c>
      <c r="AA107" s="189">
        <f t="shared" ca="1" si="88"/>
        <v>1</v>
      </c>
      <c r="AB107" s="189">
        <f t="shared" ca="1" si="89"/>
        <v>0</v>
      </c>
      <c r="AC107" s="189">
        <f t="shared" ca="1" si="89"/>
        <v>0</v>
      </c>
      <c r="AD107" s="189">
        <f t="shared" ca="1" si="90"/>
        <v>0</v>
      </c>
      <c r="AE107" s="190">
        <f t="shared" ca="1" si="91"/>
        <v>1</v>
      </c>
      <c r="AF107" s="23">
        <f t="shared" ca="1" si="112"/>
        <v>0</v>
      </c>
      <c r="AG107" s="23">
        <f t="shared" ca="1" si="113"/>
        <v>0</v>
      </c>
      <c r="AH107" s="23">
        <f t="shared" ca="1" si="120"/>
        <v>0</v>
      </c>
      <c r="AI107" s="23">
        <f t="shared" ca="1" si="121"/>
        <v>0</v>
      </c>
      <c r="AJ107" s="23">
        <f t="shared" ca="1" si="126"/>
        <v>0</v>
      </c>
      <c r="AK107" s="23">
        <f t="shared" ca="1" si="127"/>
        <v>0</v>
      </c>
      <c r="AL107" s="23">
        <f t="shared" ca="1" si="128"/>
        <v>0</v>
      </c>
      <c r="AM107" s="23">
        <f t="shared" ca="1" si="129"/>
        <v>0</v>
      </c>
      <c r="AN107" s="23">
        <f t="shared" ca="1" si="132"/>
        <v>0</v>
      </c>
      <c r="AO107" s="23">
        <f t="shared" ca="1" si="133"/>
        <v>0</v>
      </c>
      <c r="AP107" s="23">
        <f t="shared" ca="1" si="70"/>
        <v>0</v>
      </c>
      <c r="AQ107" s="23">
        <f t="shared" ca="1" si="71"/>
        <v>0</v>
      </c>
      <c r="AR107" s="236">
        <f t="shared" ca="1" si="92"/>
        <v>0</v>
      </c>
      <c r="AS107" s="23">
        <f t="shared" ca="1" si="100"/>
        <v>60000</v>
      </c>
      <c r="AT107" s="23">
        <f t="shared" ca="1" si="101"/>
        <v>0</v>
      </c>
      <c r="AU107" s="23">
        <f t="shared" ca="1" si="104"/>
        <v>60000</v>
      </c>
      <c r="AV107" s="23">
        <f t="shared" ca="1" si="105"/>
        <v>0</v>
      </c>
      <c r="AW107" s="23">
        <f t="shared" ca="1" si="114"/>
        <v>105600</v>
      </c>
      <c r="AX107" s="23">
        <f t="shared" ca="1" si="115"/>
        <v>0</v>
      </c>
      <c r="AY107" s="23">
        <f t="shared" ca="1" si="118"/>
        <v>130800</v>
      </c>
      <c r="AZ107" s="23">
        <f t="shared" ca="1" si="119"/>
        <v>0</v>
      </c>
      <c r="BA107" s="23">
        <f t="shared" ca="1" si="124"/>
        <v>60000</v>
      </c>
      <c r="BB107" s="23">
        <f t="shared" ca="1" si="125"/>
        <v>0</v>
      </c>
      <c r="BC107" s="23">
        <f t="shared" ca="1" si="130"/>
        <v>63600</v>
      </c>
      <c r="BD107" s="23">
        <f t="shared" ca="1" si="131"/>
        <v>0</v>
      </c>
      <c r="BE107" s="23">
        <f t="shared" ca="1" si="142"/>
        <v>63600</v>
      </c>
      <c r="BF107" s="23">
        <f t="shared" ca="1" si="143"/>
        <v>0</v>
      </c>
      <c r="BG107" s="23"/>
      <c r="BH107" s="23"/>
      <c r="BI107" s="23"/>
      <c r="BJ107" s="23"/>
      <c r="BK107" s="23"/>
      <c r="BL107" s="23"/>
      <c r="BM107" s="23"/>
      <c r="BN107" s="23"/>
      <c r="BO107" s="236">
        <f t="shared" ca="1" si="93"/>
        <v>543600</v>
      </c>
      <c r="BP107" s="23">
        <f t="shared" ca="1" si="96"/>
        <v>0</v>
      </c>
      <c r="BQ107" s="23">
        <f t="shared" ca="1" si="97"/>
        <v>0</v>
      </c>
      <c r="BR107" s="23">
        <f t="shared" ca="1" si="98"/>
        <v>0</v>
      </c>
      <c r="BS107" s="23">
        <f t="shared" ca="1" si="99"/>
        <v>0</v>
      </c>
      <c r="BT107" s="23">
        <f t="shared" ca="1" si="102"/>
        <v>0</v>
      </c>
      <c r="BU107" s="23">
        <f t="shared" ca="1" si="103"/>
        <v>0</v>
      </c>
      <c r="BV107" s="23">
        <f t="shared" ca="1" si="106"/>
        <v>0</v>
      </c>
      <c r="BW107" s="23">
        <f t="shared" ca="1" si="107"/>
        <v>0</v>
      </c>
      <c r="BX107" s="23">
        <f t="shared" ca="1" si="108"/>
        <v>0</v>
      </c>
      <c r="BY107" s="23">
        <f t="shared" ca="1" si="109"/>
        <v>0</v>
      </c>
      <c r="BZ107" s="23">
        <f t="shared" ca="1" si="116"/>
        <v>0</v>
      </c>
      <c r="CA107" s="23">
        <f t="shared" ca="1" si="117"/>
        <v>0</v>
      </c>
      <c r="CB107" s="23">
        <f t="shared" ca="1" si="122"/>
        <v>0</v>
      </c>
      <c r="CC107" s="23">
        <f t="shared" ca="1" si="123"/>
        <v>0</v>
      </c>
      <c r="CD107" s="23">
        <f t="shared" ca="1" si="134"/>
        <v>0</v>
      </c>
      <c r="CE107" s="23">
        <f t="shared" ca="1" si="135"/>
        <v>0</v>
      </c>
      <c r="CF107" s="23">
        <f t="shared" ca="1" si="136"/>
        <v>0</v>
      </c>
      <c r="CG107" s="23">
        <f t="shared" ca="1" si="137"/>
        <v>0</v>
      </c>
      <c r="CH107" s="23">
        <f t="shared" ca="1" si="68"/>
        <v>0</v>
      </c>
      <c r="CI107" s="23">
        <f t="shared" ca="1" si="69"/>
        <v>0</v>
      </c>
      <c r="CJ107" s="236">
        <f t="shared" ca="1" si="94"/>
        <v>0</v>
      </c>
      <c r="CQ107" s="23">
        <f t="shared" ca="1" si="110"/>
        <v>0</v>
      </c>
      <c r="CR107" s="23">
        <f t="shared" ca="1" si="111"/>
        <v>0</v>
      </c>
      <c r="CS107" s="23">
        <f t="shared" ca="1" si="138"/>
        <v>0</v>
      </c>
      <c r="CT107" s="23">
        <f t="shared" ca="1" si="139"/>
        <v>0</v>
      </c>
      <c r="CU107" s="23">
        <f t="shared" ca="1" si="140"/>
        <v>0</v>
      </c>
      <c r="CV107" s="23">
        <f t="shared" ca="1" si="141"/>
        <v>0</v>
      </c>
    </row>
    <row r="108" spans="1:100" x14ac:dyDescent="0.2">
      <c r="A108" s="180">
        <f ca="1">VLOOKUP($D108,Curves!$A$2:$I$1700,9)</f>
        <v>6.0174789291141E-2</v>
      </c>
      <c r="B108" s="86">
        <f t="shared" ca="1" si="77"/>
        <v>0.61220219829306455</v>
      </c>
      <c r="C108" s="86">
        <f t="shared" ca="1" si="78"/>
        <v>30</v>
      </c>
      <c r="D108" s="143">
        <f t="shared" ca="1" si="95"/>
        <v>39904</v>
      </c>
      <c r="E108" s="181">
        <f ca="1">VLOOKUP($D108,Curves!$A$2:$H$1700,2)*$B108</f>
        <v>2.3049412765733881</v>
      </c>
      <c r="F108" s="180">
        <f ca="1">VLOOKUP($D108,Curves!$A$2:$H$1700,3)*$B108</f>
        <v>0.20814874741964196</v>
      </c>
      <c r="G108" s="180">
        <f ca="1">VLOOKUP($D108,Curves!$A$2:$H$1700,7)*$B108</f>
        <v>-0.11631841767568227</v>
      </c>
      <c r="H108" s="180">
        <f ca="1">VLOOKUP($D108,Curves!$A$2:$H$1700,5)*$B108</f>
        <v>6.1220219829306458E-3</v>
      </c>
      <c r="I108" s="180">
        <f ca="1">VLOOKUP($D108,Curves!$A$2:$H$1700,4)*$B108</f>
        <v>-0.21733178039403792</v>
      </c>
      <c r="J108" s="182">
        <f ca="1">VLOOKUP($D108,Curves!$A$2:$H$1700,8)*$B108</f>
        <v>0</v>
      </c>
      <c r="K108" s="180">
        <f t="shared" ca="1" si="79"/>
        <v>17.657071221345127</v>
      </c>
      <c r="L108" s="144">
        <f ca="1">VLOOKUP($D108,Curves!$N$2:$T$2600,2)*$B108</f>
        <v>14.958701690108384</v>
      </c>
      <c r="M108" s="145">
        <f ca="1">VLOOKUP($D108,Curves!$N$2:$T$2600,3)*$B108</f>
        <v>12.495046867161447</v>
      </c>
      <c r="N108" s="189">
        <f t="shared" ca="1" si="80"/>
        <v>0</v>
      </c>
      <c r="O108" s="190">
        <f t="shared" ca="1" si="81"/>
        <v>0</v>
      </c>
      <c r="P108" s="181">
        <f t="shared" ca="1" si="76"/>
        <v>19.287059574300411</v>
      </c>
      <c r="Q108" s="144">
        <f ca="1">VLOOKUP($D108,Curves!$N$2:$T$2600,4)*$B108</f>
        <v>21.487496535444169</v>
      </c>
      <c r="R108" s="145">
        <f ca="1">VLOOKUP($D108,Curves!$N$2:$T$2600,5)*$B108</f>
        <v>11.172690118848427</v>
      </c>
      <c r="S108" s="189">
        <f t="shared" ca="1" si="82"/>
        <v>1</v>
      </c>
      <c r="T108" s="190">
        <f t="shared" ca="1" si="83"/>
        <v>0</v>
      </c>
      <c r="U108" s="157">
        <f t="shared" ca="1" si="84"/>
        <v>18.414671441732793</v>
      </c>
      <c r="V108" s="157">
        <f t="shared" ca="1" si="85"/>
        <v>19.332974739172389</v>
      </c>
      <c r="W108" s="157">
        <f t="shared" ca="1" si="86"/>
        <v>17.657071221345127</v>
      </c>
      <c r="X108" s="144">
        <f ca="1">VLOOKUP($D108,Curves!$N$2:$T$2600,6)*$B108</f>
        <v>11.291871748003905</v>
      </c>
      <c r="Y108" s="145">
        <f ca="1">VLOOKUP($D108,Curves!$N$2:$T$2600,7)*$B108</f>
        <v>20.630034933392867</v>
      </c>
      <c r="Z108" s="208">
        <f t="shared" ca="1" si="87"/>
        <v>0</v>
      </c>
      <c r="AA108" s="189">
        <f t="shared" ca="1" si="88"/>
        <v>1</v>
      </c>
      <c r="AB108" s="189">
        <f t="shared" ca="1" si="89"/>
        <v>0</v>
      </c>
      <c r="AC108" s="189">
        <f t="shared" ca="1" si="89"/>
        <v>0</v>
      </c>
      <c r="AD108" s="189">
        <f t="shared" ca="1" si="90"/>
        <v>0</v>
      </c>
      <c r="AE108" s="190">
        <f t="shared" ca="1" si="91"/>
        <v>1</v>
      </c>
      <c r="AF108" s="23">
        <f t="shared" ca="1" si="112"/>
        <v>0</v>
      </c>
      <c r="AG108" s="23">
        <f t="shared" ca="1" si="113"/>
        <v>0</v>
      </c>
      <c r="AH108" s="23">
        <f t="shared" ca="1" si="120"/>
        <v>0</v>
      </c>
      <c r="AI108" s="23">
        <f t="shared" ca="1" si="121"/>
        <v>0</v>
      </c>
      <c r="AJ108" s="23">
        <f t="shared" ca="1" si="126"/>
        <v>0</v>
      </c>
      <c r="AK108" s="23">
        <f t="shared" ca="1" si="127"/>
        <v>0</v>
      </c>
      <c r="AL108" s="23">
        <f t="shared" ca="1" si="128"/>
        <v>0</v>
      </c>
      <c r="AM108" s="23">
        <f t="shared" ca="1" si="129"/>
        <v>0</v>
      </c>
      <c r="AN108" s="23">
        <f t="shared" ca="1" si="132"/>
        <v>0</v>
      </c>
      <c r="AO108" s="23">
        <f t="shared" ca="1" si="133"/>
        <v>0</v>
      </c>
      <c r="AP108" s="23">
        <f t="shared" ca="1" si="70"/>
        <v>0</v>
      </c>
      <c r="AQ108" s="23">
        <f t="shared" ca="1" si="71"/>
        <v>0</v>
      </c>
      <c r="AR108" s="236">
        <f t="shared" ca="1" si="92"/>
        <v>0</v>
      </c>
      <c r="AS108" s="23">
        <f t="shared" ca="1" si="100"/>
        <v>60000</v>
      </c>
      <c r="AT108" s="23">
        <f t="shared" ca="1" si="101"/>
        <v>0</v>
      </c>
      <c r="AU108" s="23">
        <f t="shared" ca="1" si="104"/>
        <v>60000</v>
      </c>
      <c r="AV108" s="23">
        <f t="shared" ca="1" si="105"/>
        <v>0</v>
      </c>
      <c r="AW108" s="23">
        <f t="shared" ca="1" si="114"/>
        <v>105600</v>
      </c>
      <c r="AX108" s="23">
        <f t="shared" ca="1" si="115"/>
        <v>0</v>
      </c>
      <c r="AY108" s="23">
        <f t="shared" ca="1" si="118"/>
        <v>130800</v>
      </c>
      <c r="AZ108" s="23">
        <f t="shared" ca="1" si="119"/>
        <v>0</v>
      </c>
      <c r="BA108" s="23">
        <f t="shared" ca="1" si="124"/>
        <v>60000</v>
      </c>
      <c r="BB108" s="23">
        <f t="shared" ca="1" si="125"/>
        <v>0</v>
      </c>
      <c r="BC108" s="23">
        <f t="shared" ca="1" si="130"/>
        <v>63600</v>
      </c>
      <c r="BD108" s="23">
        <f t="shared" ca="1" si="131"/>
        <v>0</v>
      </c>
      <c r="BE108" s="23">
        <f t="shared" ca="1" si="142"/>
        <v>63600</v>
      </c>
      <c r="BF108" s="23">
        <f t="shared" ca="1" si="143"/>
        <v>0</v>
      </c>
      <c r="BG108" s="23"/>
      <c r="BH108" s="23"/>
      <c r="BI108" s="23"/>
      <c r="BJ108" s="23"/>
      <c r="BK108" s="23"/>
      <c r="BL108" s="23"/>
      <c r="BM108" s="23"/>
      <c r="BN108" s="23"/>
      <c r="BO108" s="236">
        <f t="shared" ca="1" si="93"/>
        <v>543600</v>
      </c>
      <c r="BP108" s="23">
        <f t="shared" ca="1" si="96"/>
        <v>0</v>
      </c>
      <c r="BQ108" s="23">
        <f t="shared" ca="1" si="97"/>
        <v>0</v>
      </c>
      <c r="BR108" s="23">
        <f t="shared" ca="1" si="98"/>
        <v>0</v>
      </c>
      <c r="BS108" s="23">
        <f t="shared" ca="1" si="99"/>
        <v>0</v>
      </c>
      <c r="BT108" s="23">
        <f t="shared" ca="1" si="102"/>
        <v>0</v>
      </c>
      <c r="BU108" s="23">
        <f t="shared" ca="1" si="103"/>
        <v>0</v>
      </c>
      <c r="BV108" s="23">
        <f t="shared" ca="1" si="106"/>
        <v>0</v>
      </c>
      <c r="BW108" s="23">
        <f t="shared" ca="1" si="107"/>
        <v>0</v>
      </c>
      <c r="BX108" s="23">
        <f t="shared" ca="1" si="108"/>
        <v>0</v>
      </c>
      <c r="BY108" s="23">
        <f t="shared" ca="1" si="109"/>
        <v>0</v>
      </c>
      <c r="BZ108" s="23">
        <f t="shared" ca="1" si="116"/>
        <v>0</v>
      </c>
      <c r="CA108" s="23">
        <f t="shared" ca="1" si="117"/>
        <v>0</v>
      </c>
      <c r="CB108" s="23">
        <f t="shared" ca="1" si="122"/>
        <v>0</v>
      </c>
      <c r="CC108" s="23">
        <f t="shared" ca="1" si="123"/>
        <v>0</v>
      </c>
      <c r="CD108" s="23">
        <f t="shared" ca="1" si="134"/>
        <v>0</v>
      </c>
      <c r="CE108" s="23">
        <f t="shared" ca="1" si="135"/>
        <v>0</v>
      </c>
      <c r="CF108" s="23">
        <f t="shared" ca="1" si="136"/>
        <v>0</v>
      </c>
      <c r="CG108" s="23">
        <f t="shared" ca="1" si="137"/>
        <v>0</v>
      </c>
      <c r="CH108" s="23">
        <f t="shared" ca="1" si="68"/>
        <v>0</v>
      </c>
      <c r="CI108" s="23">
        <f t="shared" ca="1" si="69"/>
        <v>0</v>
      </c>
      <c r="CJ108" s="236">
        <f t="shared" ca="1" si="94"/>
        <v>0</v>
      </c>
      <c r="CQ108" s="23">
        <f t="shared" ca="1" si="110"/>
        <v>0</v>
      </c>
      <c r="CR108" s="23">
        <f t="shared" ca="1" si="111"/>
        <v>0</v>
      </c>
      <c r="CS108" s="23">
        <f t="shared" ca="1" si="138"/>
        <v>0</v>
      </c>
      <c r="CT108" s="23">
        <f t="shared" ca="1" si="139"/>
        <v>0</v>
      </c>
      <c r="CU108" s="23">
        <f t="shared" ca="1" si="140"/>
        <v>0</v>
      </c>
      <c r="CV108" s="23">
        <f t="shared" ca="1" si="141"/>
        <v>0</v>
      </c>
    </row>
    <row r="109" spans="1:100" x14ac:dyDescent="0.2">
      <c r="A109" s="180">
        <f ca="1">VLOOKUP($D109,Curves!$A$2:$I$1700,9)</f>
        <v>6.0193495808829003E-2</v>
      </c>
      <c r="B109" s="86">
        <f t="shared" ca="1" si="77"/>
        <v>0.60913579956031394</v>
      </c>
      <c r="C109" s="86">
        <f t="shared" ca="1" si="78"/>
        <v>31</v>
      </c>
      <c r="D109" s="143">
        <f t="shared" ca="1" si="95"/>
        <v>39934</v>
      </c>
      <c r="E109" s="181">
        <f ca="1">VLOOKUP($D109,Curves!$A$2:$H$1700,2)*$B109</f>
        <v>2.265985174364368</v>
      </c>
      <c r="F109" s="180">
        <f ca="1">VLOOKUP($D109,Curves!$A$2:$H$1700,3)*$B109</f>
        <v>0.20710617185050675</v>
      </c>
      <c r="G109" s="180">
        <f ca="1">VLOOKUP($D109,Curves!$A$2:$H$1700,7)*$B109</f>
        <v>-0.11573580191645964</v>
      </c>
      <c r="H109" s="180">
        <f ca="1">VLOOKUP($D109,Curves!$A$2:$H$1700,5)*$B109</f>
        <v>6.0913579956031394E-3</v>
      </c>
      <c r="I109" s="180">
        <f ca="1">VLOOKUP($D109,Curves!$A$2:$H$1700,4)*$B109</f>
        <v>-0.21624320884391143</v>
      </c>
      <c r="J109" s="182">
        <f ca="1">VLOOKUP($D109,Curves!$A$2:$H$1700,8)*$B109</f>
        <v>0</v>
      </c>
      <c r="K109" s="180">
        <f t="shared" ca="1" si="79"/>
        <v>17.373064741403425</v>
      </c>
      <c r="L109" s="144">
        <f ca="1">VLOOKUP($D109,Curves!$N$2:$T$2600,2)*$B109</f>
        <v>20.932042938492341</v>
      </c>
      <c r="M109" s="145">
        <f ca="1">VLOOKUP($D109,Curves!$N$2:$T$2600,3)*$B109</f>
        <v>11.159367847944951</v>
      </c>
      <c r="N109" s="189">
        <f t="shared" ca="1" si="80"/>
        <v>1</v>
      </c>
      <c r="O109" s="190">
        <f t="shared" ca="1" si="81"/>
        <v>0</v>
      </c>
      <c r="P109" s="181">
        <f t="shared" ca="1" si="76"/>
        <v>18.99488880773276</v>
      </c>
      <c r="Q109" s="144">
        <f ca="1">VLOOKUP($D109,Curves!$N$2:$T$2600,4)*$B109</f>
        <v>22.674147244990827</v>
      </c>
      <c r="R109" s="145">
        <f ca="1">VLOOKUP($D109,Curves!$N$2:$T$2600,5)*$B109</f>
        <v>16.592859180022952</v>
      </c>
      <c r="S109" s="189">
        <f t="shared" ca="1" si="82"/>
        <v>1</v>
      </c>
      <c r="T109" s="190">
        <f t="shared" ca="1" si="83"/>
        <v>0</v>
      </c>
      <c r="U109" s="157">
        <f t="shared" ca="1" si="84"/>
        <v>18.12687029335931</v>
      </c>
      <c r="V109" s="157">
        <f t="shared" ca="1" si="85"/>
        <v>19.040573992699784</v>
      </c>
      <c r="W109" s="157">
        <f t="shared" ca="1" si="86"/>
        <v>17.373064741403425</v>
      </c>
      <c r="X109" s="144">
        <f ca="1">VLOOKUP($D109,Curves!$N$2:$T$2600,6)*$B109</f>
        <v>18.882216819967237</v>
      </c>
      <c r="Y109" s="145">
        <f ca="1">VLOOKUP($D109,Curves!$N$2:$T$2600,7)*$B109</f>
        <v>13.867253231038474</v>
      </c>
      <c r="Z109" s="208">
        <f t="shared" ca="1" si="87"/>
        <v>1</v>
      </c>
      <c r="AA109" s="189">
        <f t="shared" ca="1" si="88"/>
        <v>0</v>
      </c>
      <c r="AB109" s="189">
        <f t="shared" ca="1" si="89"/>
        <v>0</v>
      </c>
      <c r="AC109" s="189">
        <f t="shared" ca="1" si="89"/>
        <v>0</v>
      </c>
      <c r="AD109" s="189">
        <f t="shared" ca="1" si="90"/>
        <v>1</v>
      </c>
      <c r="AE109" s="190">
        <f t="shared" ca="1" si="91"/>
        <v>0</v>
      </c>
      <c r="AF109" s="23">
        <f t="shared" ca="1" si="112"/>
        <v>105600</v>
      </c>
      <c r="AG109" s="23">
        <f t="shared" ca="1" si="113"/>
        <v>0</v>
      </c>
      <c r="AH109" s="23">
        <f t="shared" ca="1" si="120"/>
        <v>61200</v>
      </c>
      <c r="AI109" s="23">
        <f t="shared" ca="1" si="121"/>
        <v>0</v>
      </c>
      <c r="AJ109" s="23">
        <f t="shared" ca="1" si="126"/>
        <v>50400</v>
      </c>
      <c r="AK109" s="23">
        <f t="shared" ca="1" si="127"/>
        <v>0</v>
      </c>
      <c r="AL109" s="23">
        <f t="shared" ca="1" si="128"/>
        <v>60000</v>
      </c>
      <c r="AM109" s="23">
        <f t="shared" ca="1" si="129"/>
        <v>0</v>
      </c>
      <c r="AN109" s="23">
        <f t="shared" ca="1" si="132"/>
        <v>126720</v>
      </c>
      <c r="AO109" s="23">
        <f t="shared" ca="1" si="133"/>
        <v>0</v>
      </c>
      <c r="AP109" s="23">
        <f t="shared" ca="1" si="70"/>
        <v>66000</v>
      </c>
      <c r="AQ109" s="23">
        <f t="shared" ca="1" si="71"/>
        <v>0</v>
      </c>
      <c r="AR109" s="236">
        <f t="shared" ca="1" si="92"/>
        <v>469920</v>
      </c>
      <c r="AS109" s="23">
        <f t="shared" ca="1" si="100"/>
        <v>60000</v>
      </c>
      <c r="AT109" s="23">
        <f t="shared" ca="1" si="101"/>
        <v>0</v>
      </c>
      <c r="AU109" s="23">
        <f t="shared" ca="1" si="104"/>
        <v>60000</v>
      </c>
      <c r="AV109" s="23">
        <f t="shared" ca="1" si="105"/>
        <v>0</v>
      </c>
      <c r="AW109" s="23">
        <f t="shared" ca="1" si="114"/>
        <v>105600</v>
      </c>
      <c r="AX109" s="23">
        <f t="shared" ca="1" si="115"/>
        <v>0</v>
      </c>
      <c r="AY109" s="23">
        <f t="shared" ca="1" si="118"/>
        <v>130800</v>
      </c>
      <c r="AZ109" s="23">
        <f t="shared" ca="1" si="119"/>
        <v>0</v>
      </c>
      <c r="BA109" s="23">
        <f t="shared" ca="1" si="124"/>
        <v>60000</v>
      </c>
      <c r="BB109" s="23">
        <f t="shared" ca="1" si="125"/>
        <v>0</v>
      </c>
      <c r="BC109" s="23">
        <f t="shared" ca="1" si="130"/>
        <v>63600</v>
      </c>
      <c r="BD109" s="23">
        <f t="shared" ca="1" si="131"/>
        <v>0</v>
      </c>
      <c r="BE109" s="23">
        <f t="shared" ca="1" si="142"/>
        <v>63600</v>
      </c>
      <c r="BF109" s="23">
        <f t="shared" ca="1" si="143"/>
        <v>0</v>
      </c>
      <c r="BG109" s="23"/>
      <c r="BH109" s="23"/>
      <c r="BI109" s="23"/>
      <c r="BJ109" s="23"/>
      <c r="BK109" s="23"/>
      <c r="BL109" s="23"/>
      <c r="BM109" s="23"/>
      <c r="BN109" s="23"/>
      <c r="BO109" s="236">
        <f t="shared" ca="1" si="93"/>
        <v>543600</v>
      </c>
      <c r="BP109" s="23">
        <f t="shared" ca="1" si="96"/>
        <v>0</v>
      </c>
      <c r="BQ109" s="23">
        <f t="shared" ca="1" si="97"/>
        <v>0</v>
      </c>
      <c r="BR109" s="23">
        <f t="shared" ca="1" si="98"/>
        <v>0</v>
      </c>
      <c r="BS109" s="23">
        <f t="shared" ca="1" si="99"/>
        <v>0</v>
      </c>
      <c r="BT109" s="23">
        <f t="shared" ca="1" si="102"/>
        <v>0</v>
      </c>
      <c r="BU109" s="23">
        <f t="shared" ca="1" si="103"/>
        <v>0</v>
      </c>
      <c r="BV109" s="23">
        <f t="shared" ca="1" si="106"/>
        <v>0</v>
      </c>
      <c r="BW109" s="23">
        <f t="shared" ca="1" si="107"/>
        <v>0</v>
      </c>
      <c r="BX109" s="23">
        <f t="shared" ca="1" si="108"/>
        <v>0</v>
      </c>
      <c r="BY109" s="23">
        <f t="shared" ca="1" si="109"/>
        <v>0</v>
      </c>
      <c r="BZ109" s="23">
        <f t="shared" ca="1" si="116"/>
        <v>0</v>
      </c>
      <c r="CA109" s="23">
        <f t="shared" ca="1" si="117"/>
        <v>0</v>
      </c>
      <c r="CB109" s="23">
        <f t="shared" ca="1" si="122"/>
        <v>0</v>
      </c>
      <c r="CC109" s="23">
        <f t="shared" ca="1" si="123"/>
        <v>0</v>
      </c>
      <c r="CD109" s="23">
        <f t="shared" ca="1" si="134"/>
        <v>0</v>
      </c>
      <c r="CE109" s="23">
        <f t="shared" ca="1" si="135"/>
        <v>0</v>
      </c>
      <c r="CF109" s="23">
        <f t="shared" ca="1" si="136"/>
        <v>0</v>
      </c>
      <c r="CG109" s="23">
        <f t="shared" ca="1" si="137"/>
        <v>0</v>
      </c>
      <c r="CH109" s="23">
        <f t="shared" ref="CH109:CH172" ca="1" si="144">$CH$7*$J$2*$J$5*$AB109</f>
        <v>0</v>
      </c>
      <c r="CI109" s="23">
        <f t="shared" ref="CI109:CI172" ca="1" si="145">$CH$7*$J$3*$J$5*$AC109</f>
        <v>0</v>
      </c>
      <c r="CJ109" s="236">
        <f t="shared" ca="1" si="94"/>
        <v>0</v>
      </c>
      <c r="CQ109" s="23">
        <f t="shared" ca="1" si="110"/>
        <v>0</v>
      </c>
      <c r="CR109" s="23">
        <f t="shared" ca="1" si="111"/>
        <v>0</v>
      </c>
      <c r="CS109" s="23">
        <f t="shared" ca="1" si="138"/>
        <v>0</v>
      </c>
      <c r="CT109" s="23">
        <f t="shared" ca="1" si="139"/>
        <v>0</v>
      </c>
      <c r="CU109" s="23">
        <f t="shared" ca="1" si="140"/>
        <v>0</v>
      </c>
      <c r="CV109" s="23">
        <f t="shared" ca="1" si="141"/>
        <v>0</v>
      </c>
    </row>
    <row r="110" spans="1:100" x14ac:dyDescent="0.2">
      <c r="A110" s="180">
        <f ca="1">VLOOKUP($D110,Curves!$A$2:$I$1700,9)</f>
        <v>6.0212825877229002E-2</v>
      </c>
      <c r="B110" s="86">
        <f t="shared" ca="1" si="77"/>
        <v>0.60598142384482467</v>
      </c>
      <c r="C110" s="86">
        <f t="shared" ca="1" si="78"/>
        <v>30</v>
      </c>
      <c r="D110" s="143">
        <f t="shared" ca="1" si="95"/>
        <v>39965</v>
      </c>
      <c r="E110" s="181">
        <f ca="1">VLOOKUP($D110,Curves!$A$2:$H$1700,2)*$B110</f>
        <v>2.2663705251796444</v>
      </c>
      <c r="F110" s="180">
        <f ca="1">VLOOKUP($D110,Curves!$A$2:$H$1700,3)*$B110</f>
        <v>0.20603368410724041</v>
      </c>
      <c r="G110" s="180">
        <f ca="1">VLOOKUP($D110,Curves!$A$2:$H$1700,7)*$B110</f>
        <v>-0.11513647053051669</v>
      </c>
      <c r="H110" s="180">
        <f ca="1">VLOOKUP($D110,Curves!$A$2:$H$1700,5)*$B110</f>
        <v>6.0598142384482466E-3</v>
      </c>
      <c r="I110" s="180">
        <f ca="1">VLOOKUP($D110,Curves!$A$2:$H$1700,4)*$B110</f>
        <v>-0.21512340546491274</v>
      </c>
      <c r="J110" s="182">
        <f ca="1">VLOOKUP($D110,Curves!$A$2:$H$1700,8)*$B110</f>
        <v>0</v>
      </c>
      <c r="K110" s="180">
        <f t="shared" ca="1" si="79"/>
        <v>17.384353397860487</v>
      </c>
      <c r="L110" s="144">
        <f ca="1">VLOOKUP($D110,Curves!$N$2:$T$2600,2)*$B110</f>
        <v>19.160224627359632</v>
      </c>
      <c r="M110" s="145">
        <f ca="1">VLOOKUP($D110,Curves!$N$2:$T$2600,3)*$B110</f>
        <v>11.586364823913048</v>
      </c>
      <c r="N110" s="189">
        <f t="shared" ca="1" si="80"/>
        <v>1</v>
      </c>
      <c r="O110" s="190">
        <f t="shared" ca="1" si="81"/>
        <v>0</v>
      </c>
      <c r="P110" s="181">
        <f t="shared" ca="1" si="76"/>
        <v>18.997778938847333</v>
      </c>
      <c r="Q110" s="144">
        <f ca="1">VLOOKUP($D110,Curves!$N$2:$T$2600,4)*$B110</f>
        <v>18.314860473005584</v>
      </c>
      <c r="R110" s="145">
        <f ca="1">VLOOKUP($D110,Curves!$N$2:$T$2600,5)*$B110</f>
        <v>14.664750457044757</v>
      </c>
      <c r="S110" s="189">
        <f t="shared" ca="1" si="82"/>
        <v>0</v>
      </c>
      <c r="T110" s="190">
        <f t="shared" ca="1" si="83"/>
        <v>0</v>
      </c>
      <c r="U110" s="157">
        <f t="shared" ca="1" si="84"/>
        <v>18.134255409868455</v>
      </c>
      <c r="V110" s="157">
        <f t="shared" ca="1" si="85"/>
        <v>19.043227545635695</v>
      </c>
      <c r="W110" s="157">
        <f t="shared" ca="1" si="86"/>
        <v>17.384353397860487</v>
      </c>
      <c r="X110" s="144">
        <f ca="1">VLOOKUP($D110,Curves!$N$2:$T$2600,6)*$B110</f>
        <v>17.429266360039929</v>
      </c>
      <c r="Y110" s="145">
        <f ca="1">VLOOKUP($D110,Curves!$N$2:$T$2600,7)*$B110</f>
        <v>14.19981725053454</v>
      </c>
      <c r="Z110" s="208">
        <f t="shared" ca="1" si="87"/>
        <v>0</v>
      </c>
      <c r="AA110" s="189">
        <f t="shared" ca="1" si="88"/>
        <v>0</v>
      </c>
      <c r="AB110" s="189">
        <f t="shared" ca="1" si="89"/>
        <v>0</v>
      </c>
      <c r="AC110" s="189">
        <f t="shared" ca="1" si="89"/>
        <v>0</v>
      </c>
      <c r="AD110" s="189">
        <f t="shared" ca="1" si="90"/>
        <v>1</v>
      </c>
      <c r="AE110" s="190">
        <f t="shared" ca="1" si="91"/>
        <v>0</v>
      </c>
      <c r="AF110" s="23">
        <f t="shared" ca="1" si="112"/>
        <v>105600</v>
      </c>
      <c r="AG110" s="23">
        <f t="shared" ca="1" si="113"/>
        <v>0</v>
      </c>
      <c r="AH110" s="23">
        <f t="shared" ca="1" si="120"/>
        <v>61200</v>
      </c>
      <c r="AI110" s="23">
        <f t="shared" ca="1" si="121"/>
        <v>0</v>
      </c>
      <c r="AJ110" s="23">
        <f t="shared" ca="1" si="126"/>
        <v>50400</v>
      </c>
      <c r="AK110" s="23">
        <f t="shared" ca="1" si="127"/>
        <v>0</v>
      </c>
      <c r="AL110" s="23">
        <f t="shared" ca="1" si="128"/>
        <v>60000</v>
      </c>
      <c r="AM110" s="23">
        <f t="shared" ca="1" si="129"/>
        <v>0</v>
      </c>
      <c r="AN110" s="23">
        <f t="shared" ca="1" si="132"/>
        <v>126720</v>
      </c>
      <c r="AO110" s="23">
        <f t="shared" ca="1" si="133"/>
        <v>0</v>
      </c>
      <c r="AP110" s="23">
        <f t="shared" ca="1" si="70"/>
        <v>66000</v>
      </c>
      <c r="AQ110" s="23">
        <f t="shared" ca="1" si="71"/>
        <v>0</v>
      </c>
      <c r="AR110" s="236">
        <f t="shared" ca="1" si="92"/>
        <v>469920</v>
      </c>
      <c r="AS110" s="23">
        <f t="shared" ca="1" si="100"/>
        <v>0</v>
      </c>
      <c r="AT110" s="23">
        <f t="shared" ca="1" si="101"/>
        <v>0</v>
      </c>
      <c r="AU110" s="23">
        <f t="shared" ca="1" si="104"/>
        <v>0</v>
      </c>
      <c r="AV110" s="23">
        <f t="shared" ca="1" si="105"/>
        <v>0</v>
      </c>
      <c r="AW110" s="23">
        <f t="shared" ca="1" si="114"/>
        <v>0</v>
      </c>
      <c r="AX110" s="23">
        <f t="shared" ca="1" si="115"/>
        <v>0</v>
      </c>
      <c r="AY110" s="23">
        <f t="shared" ca="1" si="118"/>
        <v>0</v>
      </c>
      <c r="AZ110" s="23">
        <f t="shared" ca="1" si="119"/>
        <v>0</v>
      </c>
      <c r="BA110" s="23">
        <f t="shared" ca="1" si="124"/>
        <v>0</v>
      </c>
      <c r="BB110" s="23">
        <f t="shared" ca="1" si="125"/>
        <v>0</v>
      </c>
      <c r="BC110" s="23">
        <f t="shared" ca="1" si="130"/>
        <v>0</v>
      </c>
      <c r="BD110" s="23">
        <f t="shared" ca="1" si="131"/>
        <v>0</v>
      </c>
      <c r="BE110" s="23">
        <f t="shared" ca="1" si="142"/>
        <v>0</v>
      </c>
      <c r="BF110" s="23">
        <f t="shared" ca="1" si="143"/>
        <v>0</v>
      </c>
      <c r="BG110" s="23"/>
      <c r="BH110" s="23"/>
      <c r="BI110" s="23"/>
      <c r="BJ110" s="23"/>
      <c r="BK110" s="23"/>
      <c r="BL110" s="23"/>
      <c r="BM110" s="23"/>
      <c r="BN110" s="23"/>
      <c r="BO110" s="236">
        <f t="shared" ca="1" si="93"/>
        <v>0</v>
      </c>
      <c r="BP110" s="23">
        <f t="shared" ca="1" si="96"/>
        <v>0</v>
      </c>
      <c r="BQ110" s="23">
        <f t="shared" ca="1" si="97"/>
        <v>0</v>
      </c>
      <c r="BR110" s="23">
        <f t="shared" ca="1" si="98"/>
        <v>0</v>
      </c>
      <c r="BS110" s="23">
        <f t="shared" ca="1" si="99"/>
        <v>0</v>
      </c>
      <c r="BT110" s="23">
        <f t="shared" ca="1" si="102"/>
        <v>0</v>
      </c>
      <c r="BU110" s="23">
        <f t="shared" ca="1" si="103"/>
        <v>0</v>
      </c>
      <c r="BV110" s="23">
        <f t="shared" ca="1" si="106"/>
        <v>0</v>
      </c>
      <c r="BW110" s="23">
        <f t="shared" ca="1" si="107"/>
        <v>0</v>
      </c>
      <c r="BX110" s="23">
        <f t="shared" ca="1" si="108"/>
        <v>0</v>
      </c>
      <c r="BY110" s="23">
        <f t="shared" ca="1" si="109"/>
        <v>0</v>
      </c>
      <c r="BZ110" s="23">
        <f t="shared" ca="1" si="116"/>
        <v>0</v>
      </c>
      <c r="CA110" s="23">
        <f t="shared" ca="1" si="117"/>
        <v>0</v>
      </c>
      <c r="CB110" s="23">
        <f t="shared" ca="1" si="122"/>
        <v>0</v>
      </c>
      <c r="CC110" s="23">
        <f t="shared" ca="1" si="123"/>
        <v>0</v>
      </c>
      <c r="CD110" s="23">
        <f t="shared" ca="1" si="134"/>
        <v>0</v>
      </c>
      <c r="CE110" s="23">
        <f t="shared" ca="1" si="135"/>
        <v>0</v>
      </c>
      <c r="CF110" s="23">
        <f t="shared" ca="1" si="136"/>
        <v>0</v>
      </c>
      <c r="CG110" s="23">
        <f t="shared" ca="1" si="137"/>
        <v>0</v>
      </c>
      <c r="CH110" s="23">
        <f t="shared" ca="1" si="144"/>
        <v>0</v>
      </c>
      <c r="CI110" s="23">
        <f t="shared" ca="1" si="145"/>
        <v>0</v>
      </c>
      <c r="CJ110" s="236">
        <f t="shared" ca="1" si="94"/>
        <v>0</v>
      </c>
      <c r="CQ110" s="23">
        <f t="shared" ca="1" si="110"/>
        <v>0</v>
      </c>
      <c r="CR110" s="23">
        <f t="shared" ca="1" si="111"/>
        <v>0</v>
      </c>
      <c r="CS110" s="23">
        <f t="shared" ca="1" si="138"/>
        <v>0</v>
      </c>
      <c r="CT110" s="23">
        <f t="shared" ca="1" si="139"/>
        <v>0</v>
      </c>
      <c r="CU110" s="23">
        <f t="shared" ca="1" si="140"/>
        <v>0</v>
      </c>
      <c r="CV110" s="23">
        <f t="shared" ca="1" si="141"/>
        <v>0</v>
      </c>
    </row>
    <row r="111" spans="1:100" x14ac:dyDescent="0.2">
      <c r="A111" s="180">
        <f ca="1">VLOOKUP($D111,Curves!$A$2:$I$1700,9)</f>
        <v>6.0231532395152998E-2</v>
      </c>
      <c r="B111" s="86">
        <f t="shared" ca="1" si="77"/>
        <v>0.60294252813510041</v>
      </c>
      <c r="C111" s="86">
        <f t="shared" ca="1" si="78"/>
        <v>31</v>
      </c>
      <c r="D111" s="143">
        <f t="shared" ca="1" si="95"/>
        <v>39995</v>
      </c>
      <c r="E111" s="181">
        <f ca="1">VLOOKUP($D111,Curves!$A$2:$H$1700,2)*$B111</f>
        <v>2.2640491931473021</v>
      </c>
      <c r="F111" s="180">
        <f ca="1">VLOOKUP($D111,Curves!$A$2:$H$1700,3)*$B111</f>
        <v>0.20500045956593416</v>
      </c>
      <c r="G111" s="180">
        <f ca="1">VLOOKUP($D111,Curves!$A$2:$H$1700,7)*$B111</f>
        <v>-0.11455908034566908</v>
      </c>
      <c r="H111" s="180">
        <f ca="1">VLOOKUP($D111,Curves!$A$2:$H$1700,5)*$B111</f>
        <v>6.0294252813510038E-3</v>
      </c>
      <c r="I111" s="180">
        <f ca="1">VLOOKUP($D111,Curves!$A$2:$H$1700,4)*$B111</f>
        <v>-0.21404459748796065</v>
      </c>
      <c r="J111" s="182">
        <f ca="1">VLOOKUP($D111,Curves!$A$2:$H$1700,8)*$B111</f>
        <v>0</v>
      </c>
      <c r="K111" s="180">
        <f t="shared" ca="1" si="79"/>
        <v>17.375034467445062</v>
      </c>
      <c r="L111" s="144">
        <f ca="1">VLOOKUP($D111,Curves!$N$2:$T$2600,2)*$B111</f>
        <v>16.652369185919198</v>
      </c>
      <c r="M111" s="145">
        <f ca="1">VLOOKUP($D111,Curves!$N$2:$T$2600,3)*$B111</f>
        <v>12.052821137420656</v>
      </c>
      <c r="N111" s="189">
        <f t="shared" ca="1" si="80"/>
        <v>0</v>
      </c>
      <c r="O111" s="190">
        <f t="shared" ca="1" si="81"/>
        <v>0</v>
      </c>
      <c r="P111" s="181">
        <f t="shared" ca="1" si="76"/>
        <v>18.980368948604767</v>
      </c>
      <c r="Q111" s="144">
        <f ca="1">VLOOKUP($D111,Curves!$N$2:$T$2600,4)*$B111</f>
        <v>17.16786508002232</v>
      </c>
      <c r="R111" s="145">
        <f ca="1">VLOOKUP($D111,Curves!$N$2:$T$2600,5)*$B111</f>
        <v>13.69282481394813</v>
      </c>
      <c r="S111" s="189">
        <f t="shared" ca="1" si="82"/>
        <v>0</v>
      </c>
      <c r="T111" s="190">
        <f t="shared" ca="1" si="83"/>
        <v>0</v>
      </c>
      <c r="U111" s="157">
        <f t="shared" ca="1" si="84"/>
        <v>18.12117584601225</v>
      </c>
      <c r="V111" s="157">
        <f t="shared" ca="1" si="85"/>
        <v>19.025589638214896</v>
      </c>
      <c r="W111" s="157">
        <f t="shared" ca="1" si="86"/>
        <v>17.375034467445062</v>
      </c>
      <c r="X111" s="144">
        <f ca="1">VLOOKUP($D111,Curves!$N$2:$T$2600,6)*$B111</f>
        <v>16.197830356873823</v>
      </c>
      <c r="Y111" s="145">
        <f ca="1">VLOOKUP($D111,Curves!$N$2:$T$2600,7)*$B111</f>
        <v>13.225334072865072</v>
      </c>
      <c r="Z111" s="208">
        <f t="shared" ca="1" si="87"/>
        <v>0</v>
      </c>
      <c r="AA111" s="189">
        <f t="shared" ca="1" si="88"/>
        <v>0</v>
      </c>
      <c r="AB111" s="189">
        <f t="shared" ca="1" si="89"/>
        <v>0</v>
      </c>
      <c r="AC111" s="189">
        <f t="shared" ca="1" si="89"/>
        <v>0</v>
      </c>
      <c r="AD111" s="189">
        <f t="shared" ca="1" si="90"/>
        <v>0</v>
      </c>
      <c r="AE111" s="190">
        <f t="shared" ca="1" si="91"/>
        <v>0</v>
      </c>
      <c r="AF111" s="23">
        <f t="shared" ca="1" si="112"/>
        <v>0</v>
      </c>
      <c r="AG111" s="23">
        <f t="shared" ca="1" si="113"/>
        <v>0</v>
      </c>
      <c r="AH111" s="23">
        <f t="shared" ca="1" si="120"/>
        <v>0</v>
      </c>
      <c r="AI111" s="23">
        <f t="shared" ca="1" si="121"/>
        <v>0</v>
      </c>
      <c r="AJ111" s="23">
        <f t="shared" ca="1" si="126"/>
        <v>0</v>
      </c>
      <c r="AK111" s="23">
        <f t="shared" ca="1" si="127"/>
        <v>0</v>
      </c>
      <c r="AL111" s="23">
        <f t="shared" ca="1" si="128"/>
        <v>0</v>
      </c>
      <c r="AM111" s="23">
        <f t="shared" ca="1" si="129"/>
        <v>0</v>
      </c>
      <c r="AN111" s="23">
        <f t="shared" ca="1" si="132"/>
        <v>0</v>
      </c>
      <c r="AO111" s="23">
        <f t="shared" ca="1" si="133"/>
        <v>0</v>
      </c>
      <c r="AP111" s="23">
        <f t="shared" ref="AP111:AP174" ca="1" si="146">$AP$7*$J$2*$J$5*$N111</f>
        <v>0</v>
      </c>
      <c r="AQ111" s="23">
        <f t="shared" ref="AQ111:AQ174" ca="1" si="147">$AP$7*$J$3*$J$5*$O111</f>
        <v>0</v>
      </c>
      <c r="AR111" s="236">
        <f t="shared" ca="1" si="92"/>
        <v>0</v>
      </c>
      <c r="AS111" s="23">
        <f t="shared" ca="1" si="100"/>
        <v>0</v>
      </c>
      <c r="AT111" s="23">
        <f t="shared" ca="1" si="101"/>
        <v>0</v>
      </c>
      <c r="AU111" s="23">
        <f t="shared" ca="1" si="104"/>
        <v>0</v>
      </c>
      <c r="AV111" s="23">
        <f t="shared" ca="1" si="105"/>
        <v>0</v>
      </c>
      <c r="AW111" s="23">
        <f t="shared" ca="1" si="114"/>
        <v>0</v>
      </c>
      <c r="AX111" s="23">
        <f t="shared" ca="1" si="115"/>
        <v>0</v>
      </c>
      <c r="AY111" s="23">
        <f t="shared" ca="1" si="118"/>
        <v>0</v>
      </c>
      <c r="AZ111" s="23">
        <f t="shared" ca="1" si="119"/>
        <v>0</v>
      </c>
      <c r="BA111" s="23">
        <f t="shared" ca="1" si="124"/>
        <v>0</v>
      </c>
      <c r="BB111" s="23">
        <f t="shared" ca="1" si="125"/>
        <v>0</v>
      </c>
      <c r="BC111" s="23">
        <f t="shared" ca="1" si="130"/>
        <v>0</v>
      </c>
      <c r="BD111" s="23">
        <f t="shared" ca="1" si="131"/>
        <v>0</v>
      </c>
      <c r="BE111" s="23">
        <f t="shared" ca="1" si="142"/>
        <v>0</v>
      </c>
      <c r="BF111" s="23">
        <f t="shared" ca="1" si="143"/>
        <v>0</v>
      </c>
      <c r="BG111" s="23"/>
      <c r="BH111" s="23"/>
      <c r="BI111" s="23"/>
      <c r="BJ111" s="23"/>
      <c r="BK111" s="23"/>
      <c r="BL111" s="23"/>
      <c r="BM111" s="23"/>
      <c r="BN111" s="23"/>
      <c r="BO111" s="236">
        <f t="shared" ca="1" si="93"/>
        <v>0</v>
      </c>
      <c r="BP111" s="23">
        <f t="shared" ca="1" si="96"/>
        <v>0</v>
      </c>
      <c r="BQ111" s="23">
        <f t="shared" ca="1" si="97"/>
        <v>0</v>
      </c>
      <c r="BR111" s="23">
        <f t="shared" ca="1" si="98"/>
        <v>0</v>
      </c>
      <c r="BS111" s="23">
        <f t="shared" ca="1" si="99"/>
        <v>0</v>
      </c>
      <c r="BT111" s="23">
        <f t="shared" ca="1" si="102"/>
        <v>0</v>
      </c>
      <c r="BU111" s="23">
        <f t="shared" ca="1" si="103"/>
        <v>0</v>
      </c>
      <c r="BV111" s="23">
        <f t="shared" ca="1" si="106"/>
        <v>0</v>
      </c>
      <c r="BW111" s="23">
        <f t="shared" ca="1" si="107"/>
        <v>0</v>
      </c>
      <c r="BX111" s="23">
        <f t="shared" ca="1" si="108"/>
        <v>0</v>
      </c>
      <c r="BY111" s="23">
        <f t="shared" ca="1" si="109"/>
        <v>0</v>
      </c>
      <c r="BZ111" s="23">
        <f t="shared" ca="1" si="116"/>
        <v>0</v>
      </c>
      <c r="CA111" s="23">
        <f t="shared" ca="1" si="117"/>
        <v>0</v>
      </c>
      <c r="CB111" s="23">
        <f t="shared" ca="1" si="122"/>
        <v>0</v>
      </c>
      <c r="CC111" s="23">
        <f t="shared" ca="1" si="123"/>
        <v>0</v>
      </c>
      <c r="CD111" s="23">
        <f t="shared" ca="1" si="134"/>
        <v>0</v>
      </c>
      <c r="CE111" s="23">
        <f t="shared" ca="1" si="135"/>
        <v>0</v>
      </c>
      <c r="CF111" s="23">
        <f t="shared" ca="1" si="136"/>
        <v>0</v>
      </c>
      <c r="CG111" s="23">
        <f t="shared" ca="1" si="137"/>
        <v>0</v>
      </c>
      <c r="CH111" s="23">
        <f t="shared" ca="1" si="144"/>
        <v>0</v>
      </c>
      <c r="CI111" s="23">
        <f t="shared" ca="1" si="145"/>
        <v>0</v>
      </c>
      <c r="CJ111" s="236">
        <f t="shared" ca="1" si="94"/>
        <v>0</v>
      </c>
      <c r="CQ111" s="23">
        <f t="shared" ca="1" si="110"/>
        <v>0</v>
      </c>
      <c r="CR111" s="23">
        <f t="shared" ca="1" si="111"/>
        <v>0</v>
      </c>
      <c r="CS111" s="23">
        <f t="shared" ca="1" si="138"/>
        <v>0</v>
      </c>
      <c r="CT111" s="23">
        <f t="shared" ca="1" si="139"/>
        <v>0</v>
      </c>
      <c r="CU111" s="23">
        <f t="shared" ca="1" si="140"/>
        <v>0</v>
      </c>
      <c r="CV111" s="23">
        <f t="shared" ca="1" si="141"/>
        <v>0</v>
      </c>
    </row>
    <row r="112" spans="1:100" x14ac:dyDescent="0.2">
      <c r="A112" s="180">
        <f ca="1">VLOOKUP($D112,Curves!$A$2:$I$1700,9)</f>
        <v>6.0250862463797003E-2</v>
      </c>
      <c r="B112" s="86">
        <f t="shared" ca="1" si="77"/>
        <v>0.59981646611732764</v>
      </c>
      <c r="C112" s="86">
        <f t="shared" ca="1" si="78"/>
        <v>31</v>
      </c>
      <c r="D112" s="143">
        <f t="shared" ca="1" si="95"/>
        <v>40026</v>
      </c>
      <c r="E112" s="181">
        <f ca="1">VLOOKUP($D112,Curves!$A$2:$H$1700,2)*$B112</f>
        <v>2.2583089949317388</v>
      </c>
      <c r="F112" s="180">
        <f ca="1">VLOOKUP($D112,Curves!$A$2:$H$1700,3)*$B112</f>
        <v>0.2039375984798914</v>
      </c>
      <c r="G112" s="180">
        <f ca="1">VLOOKUP($D112,Curves!$A$2:$H$1700,7)*$B112</f>
        <v>-0.11396512856229225</v>
      </c>
      <c r="H112" s="180">
        <f ca="1">VLOOKUP($D112,Curves!$A$2:$H$1700,5)*$B112</f>
        <v>5.9981646611732761E-3</v>
      </c>
      <c r="I112" s="180">
        <f ca="1">VLOOKUP($D112,Curves!$A$2:$H$1700,4)*$B112</f>
        <v>-0.21293484547165131</v>
      </c>
      <c r="J112" s="182">
        <f ca="1">VLOOKUP($D112,Curves!$A$2:$H$1700,8)*$B112</f>
        <v>0</v>
      </c>
      <c r="K112" s="180">
        <f t="shared" ca="1" si="79"/>
        <v>17.340306120950657</v>
      </c>
      <c r="L112" s="144">
        <f ca="1">VLOOKUP($D112,Curves!$N$2:$T$2600,2)*$B112</f>
        <v>14.386565593787108</v>
      </c>
      <c r="M112" s="145">
        <f ca="1">VLOOKUP($D112,Curves!$N$2:$T$2600,3)*$B112</f>
        <v>9.1412029436280733</v>
      </c>
      <c r="N112" s="189">
        <f t="shared" ca="1" si="80"/>
        <v>0</v>
      </c>
      <c r="O112" s="190">
        <f t="shared" ca="1" si="81"/>
        <v>0</v>
      </c>
      <c r="P112" s="181">
        <f t="shared" ca="1" si="76"/>
        <v>18.937317461988041</v>
      </c>
      <c r="Q112" s="144">
        <f ca="1">VLOOKUP($D112,Curves!$N$2:$T$2600,4)*$B112</f>
        <v>15.441869571540641</v>
      </c>
      <c r="R112" s="145">
        <f ca="1">VLOOKUP($D112,Curves!$N$2:$T$2600,5)*$B112</f>
        <v>11.480487161485652</v>
      </c>
      <c r="S112" s="189">
        <f t="shared" ca="1" si="82"/>
        <v>0</v>
      </c>
      <c r="T112" s="190">
        <f t="shared" ca="1" si="83"/>
        <v>0</v>
      </c>
      <c r="U112" s="157">
        <f t="shared" ca="1" si="84"/>
        <v>18.082578997770849</v>
      </c>
      <c r="V112" s="157">
        <f t="shared" ca="1" si="85"/>
        <v>18.98230369694684</v>
      </c>
      <c r="W112" s="157">
        <f t="shared" ca="1" si="86"/>
        <v>17.340306120950657</v>
      </c>
      <c r="X112" s="144">
        <f ca="1">VLOOKUP($D112,Curves!$N$2:$T$2600,6)*$B112</f>
        <v>10.902162716287528</v>
      </c>
      <c r="Y112" s="145">
        <f ca="1">VLOOKUP($D112,Curves!$N$2:$T$2600,7)*$B112</f>
        <v>9.8798517571735722</v>
      </c>
      <c r="Z112" s="208">
        <f t="shared" ca="1" si="87"/>
        <v>0</v>
      </c>
      <c r="AA112" s="189">
        <f t="shared" ca="1" si="88"/>
        <v>0</v>
      </c>
      <c r="AB112" s="189">
        <f t="shared" ca="1" si="89"/>
        <v>0</v>
      </c>
      <c r="AC112" s="189">
        <f t="shared" ca="1" si="89"/>
        <v>0</v>
      </c>
      <c r="AD112" s="189">
        <f t="shared" ca="1" si="90"/>
        <v>0</v>
      </c>
      <c r="AE112" s="190">
        <f t="shared" ca="1" si="91"/>
        <v>0</v>
      </c>
      <c r="AF112" s="23">
        <f t="shared" ca="1" si="112"/>
        <v>0</v>
      </c>
      <c r="AG112" s="23">
        <f t="shared" ca="1" si="113"/>
        <v>0</v>
      </c>
      <c r="AH112" s="23">
        <f t="shared" ca="1" si="120"/>
        <v>0</v>
      </c>
      <c r="AI112" s="23">
        <f t="shared" ca="1" si="121"/>
        <v>0</v>
      </c>
      <c r="AJ112" s="23">
        <f t="shared" ca="1" si="126"/>
        <v>0</v>
      </c>
      <c r="AK112" s="23">
        <f t="shared" ca="1" si="127"/>
        <v>0</v>
      </c>
      <c r="AL112" s="23">
        <f t="shared" ca="1" si="128"/>
        <v>0</v>
      </c>
      <c r="AM112" s="23">
        <f t="shared" ca="1" si="129"/>
        <v>0</v>
      </c>
      <c r="AN112" s="23">
        <f t="shared" ca="1" si="132"/>
        <v>0</v>
      </c>
      <c r="AO112" s="23">
        <f t="shared" ca="1" si="133"/>
        <v>0</v>
      </c>
      <c r="AP112" s="23">
        <f t="shared" ca="1" si="146"/>
        <v>0</v>
      </c>
      <c r="AQ112" s="23">
        <f t="shared" ca="1" si="147"/>
        <v>0</v>
      </c>
      <c r="AR112" s="236">
        <f t="shared" ca="1" si="92"/>
        <v>0</v>
      </c>
      <c r="AS112" s="23">
        <f t="shared" ca="1" si="100"/>
        <v>0</v>
      </c>
      <c r="AT112" s="23">
        <f t="shared" ca="1" si="101"/>
        <v>0</v>
      </c>
      <c r="AU112" s="23">
        <f t="shared" ca="1" si="104"/>
        <v>0</v>
      </c>
      <c r="AV112" s="23">
        <f t="shared" ca="1" si="105"/>
        <v>0</v>
      </c>
      <c r="AW112" s="23">
        <f t="shared" ca="1" si="114"/>
        <v>0</v>
      </c>
      <c r="AX112" s="23">
        <f t="shared" ca="1" si="115"/>
        <v>0</v>
      </c>
      <c r="AY112" s="23">
        <f t="shared" ca="1" si="118"/>
        <v>0</v>
      </c>
      <c r="AZ112" s="23">
        <f t="shared" ca="1" si="119"/>
        <v>0</v>
      </c>
      <c r="BA112" s="23">
        <f t="shared" ca="1" si="124"/>
        <v>0</v>
      </c>
      <c r="BB112" s="23">
        <f t="shared" ca="1" si="125"/>
        <v>0</v>
      </c>
      <c r="BC112" s="23">
        <f t="shared" ca="1" si="130"/>
        <v>0</v>
      </c>
      <c r="BD112" s="23">
        <f t="shared" ca="1" si="131"/>
        <v>0</v>
      </c>
      <c r="BE112" s="23">
        <f t="shared" ca="1" si="142"/>
        <v>0</v>
      </c>
      <c r="BF112" s="23">
        <f t="shared" ca="1" si="143"/>
        <v>0</v>
      </c>
      <c r="BG112" s="23"/>
      <c r="BH112" s="23"/>
      <c r="BI112" s="23"/>
      <c r="BJ112" s="23"/>
      <c r="BK112" s="23"/>
      <c r="BL112" s="23"/>
      <c r="BM112" s="23"/>
      <c r="BN112" s="23"/>
      <c r="BO112" s="236">
        <f t="shared" ca="1" si="93"/>
        <v>0</v>
      </c>
      <c r="BP112" s="23">
        <f t="shared" ca="1" si="96"/>
        <v>0</v>
      </c>
      <c r="BQ112" s="23">
        <f t="shared" ca="1" si="97"/>
        <v>0</v>
      </c>
      <c r="BR112" s="23">
        <f t="shared" ca="1" si="98"/>
        <v>0</v>
      </c>
      <c r="BS112" s="23">
        <f t="shared" ca="1" si="99"/>
        <v>0</v>
      </c>
      <c r="BT112" s="23">
        <f t="shared" ca="1" si="102"/>
        <v>0</v>
      </c>
      <c r="BU112" s="23">
        <f t="shared" ca="1" si="103"/>
        <v>0</v>
      </c>
      <c r="BV112" s="23">
        <f t="shared" ca="1" si="106"/>
        <v>0</v>
      </c>
      <c r="BW112" s="23">
        <f t="shared" ca="1" si="107"/>
        <v>0</v>
      </c>
      <c r="BX112" s="23">
        <f t="shared" ca="1" si="108"/>
        <v>0</v>
      </c>
      <c r="BY112" s="23">
        <f t="shared" ca="1" si="109"/>
        <v>0</v>
      </c>
      <c r="BZ112" s="23">
        <f t="shared" ca="1" si="116"/>
        <v>0</v>
      </c>
      <c r="CA112" s="23">
        <f t="shared" ca="1" si="117"/>
        <v>0</v>
      </c>
      <c r="CB112" s="23">
        <f t="shared" ca="1" si="122"/>
        <v>0</v>
      </c>
      <c r="CC112" s="23">
        <f t="shared" ca="1" si="123"/>
        <v>0</v>
      </c>
      <c r="CD112" s="23">
        <f t="shared" ca="1" si="134"/>
        <v>0</v>
      </c>
      <c r="CE112" s="23">
        <f t="shared" ca="1" si="135"/>
        <v>0</v>
      </c>
      <c r="CF112" s="23">
        <f t="shared" ca="1" si="136"/>
        <v>0</v>
      </c>
      <c r="CG112" s="23">
        <f t="shared" ca="1" si="137"/>
        <v>0</v>
      </c>
      <c r="CH112" s="23">
        <f t="shared" ca="1" si="144"/>
        <v>0</v>
      </c>
      <c r="CI112" s="23">
        <f t="shared" ca="1" si="145"/>
        <v>0</v>
      </c>
      <c r="CJ112" s="236">
        <f t="shared" ca="1" si="94"/>
        <v>0</v>
      </c>
      <c r="CQ112" s="23">
        <f t="shared" ca="1" si="110"/>
        <v>0</v>
      </c>
      <c r="CR112" s="23">
        <f t="shared" ca="1" si="111"/>
        <v>0</v>
      </c>
      <c r="CS112" s="23">
        <f t="shared" ca="1" si="138"/>
        <v>0</v>
      </c>
      <c r="CT112" s="23">
        <f t="shared" ca="1" si="139"/>
        <v>0</v>
      </c>
      <c r="CU112" s="23">
        <f t="shared" ca="1" si="140"/>
        <v>0</v>
      </c>
      <c r="CV112" s="23">
        <f t="shared" ca="1" si="141"/>
        <v>0</v>
      </c>
    </row>
    <row r="113" spans="1:100" x14ac:dyDescent="0.2">
      <c r="A113" s="180">
        <f ca="1">VLOOKUP($D113,Curves!$A$2:$I$1700,9)</f>
        <v>6.0270192532564999E-2</v>
      </c>
      <c r="B113" s="86">
        <f t="shared" ca="1" si="77"/>
        <v>0.59670471196202923</v>
      </c>
      <c r="C113" s="86">
        <f t="shared" ca="1" si="78"/>
        <v>30</v>
      </c>
      <c r="D113" s="143">
        <f t="shared" ca="1" si="95"/>
        <v>40057</v>
      </c>
      <c r="E113" s="181">
        <f ca="1">VLOOKUP($D113,Curves!$A$2:$H$1700,2)*$B113</f>
        <v>2.2567372206403946</v>
      </c>
      <c r="F113" s="180">
        <f ca="1">VLOOKUP($D113,Curves!$A$2:$H$1700,3)*$B113</f>
        <v>0.20287960206708996</v>
      </c>
      <c r="G113" s="180">
        <f ca="1">VLOOKUP($D113,Curves!$A$2:$H$1700,7)*$B113</f>
        <v>-0.11337389527278556</v>
      </c>
      <c r="H113" s="180">
        <f ca="1">VLOOKUP($D113,Curves!$A$2:$H$1700,5)*$B113</f>
        <v>5.9670471196202925E-3</v>
      </c>
      <c r="I113" s="180">
        <f ca="1">VLOOKUP($D113,Curves!$A$2:$H$1700,4)*$B113</f>
        <v>-0.21183017274652036</v>
      </c>
      <c r="J113" s="182">
        <f ca="1">VLOOKUP($D113,Curves!$A$2:$H$1700,8)*$B113</f>
        <v>0</v>
      </c>
      <c r="K113" s="180">
        <f t="shared" ca="1" si="79"/>
        <v>17.336802859204056</v>
      </c>
      <c r="L113" s="144">
        <f ca="1">VLOOKUP($D113,Curves!$N$2:$T$2600,2)*$B113</f>
        <v>14.610282694159478</v>
      </c>
      <c r="M113" s="145">
        <f ca="1">VLOOKUP($D113,Curves!$N$2:$T$2600,3)*$B113</f>
        <v>9.0579775275836028</v>
      </c>
      <c r="N113" s="189">
        <f t="shared" ca="1" si="80"/>
        <v>0</v>
      </c>
      <c r="O113" s="190">
        <f t="shared" ca="1" si="81"/>
        <v>0</v>
      </c>
      <c r="P113" s="181">
        <f t="shared" ca="1" si="76"/>
        <v>18.925529154802959</v>
      </c>
      <c r="Q113" s="144">
        <f ca="1">VLOOKUP($D113,Curves!$N$2:$T$2600,4)*$B113</f>
        <v>16.256816631641023</v>
      </c>
      <c r="R113" s="145">
        <f ca="1">VLOOKUP($D113,Curves!$N$2:$T$2600,5)*$B113</f>
        <v>8.5149762396981572</v>
      </c>
      <c r="S113" s="189">
        <f t="shared" ca="1" si="82"/>
        <v>0</v>
      </c>
      <c r="T113" s="190">
        <f t="shared" ca="1" si="83"/>
        <v>0</v>
      </c>
      <c r="U113" s="157">
        <f t="shared" ca="1" si="84"/>
        <v>18.075224940257069</v>
      </c>
      <c r="V113" s="157">
        <f t="shared" ca="1" si="85"/>
        <v>18.970282008200112</v>
      </c>
      <c r="W113" s="157">
        <f t="shared" ca="1" si="86"/>
        <v>17.336802859204056</v>
      </c>
      <c r="X113" s="144">
        <f ca="1">VLOOKUP($D113,Curves!$N$2:$T$2600,6)*$B113</f>
        <v>11.591484888614744</v>
      </c>
      <c r="Y113" s="145">
        <f ca="1">VLOOKUP($D113,Curves!$N$2:$T$2600,7)*$B113</f>
        <v>9.6750093276207192</v>
      </c>
      <c r="Z113" s="208">
        <f t="shared" ca="1" si="87"/>
        <v>0</v>
      </c>
      <c r="AA113" s="189">
        <f t="shared" ca="1" si="88"/>
        <v>0</v>
      </c>
      <c r="AB113" s="189">
        <f t="shared" ca="1" si="89"/>
        <v>0</v>
      </c>
      <c r="AC113" s="189">
        <f t="shared" ca="1" si="89"/>
        <v>0</v>
      </c>
      <c r="AD113" s="189">
        <f t="shared" ca="1" si="90"/>
        <v>0</v>
      </c>
      <c r="AE113" s="190">
        <f t="shared" ca="1" si="91"/>
        <v>0</v>
      </c>
      <c r="AF113" s="23">
        <f t="shared" ca="1" si="112"/>
        <v>0</v>
      </c>
      <c r="AG113" s="23">
        <f t="shared" ca="1" si="113"/>
        <v>0</v>
      </c>
      <c r="AH113" s="23">
        <f t="shared" ca="1" si="120"/>
        <v>0</v>
      </c>
      <c r="AI113" s="23">
        <f t="shared" ca="1" si="121"/>
        <v>0</v>
      </c>
      <c r="AJ113" s="23">
        <f t="shared" ca="1" si="126"/>
        <v>0</v>
      </c>
      <c r="AK113" s="23">
        <f t="shared" ca="1" si="127"/>
        <v>0</v>
      </c>
      <c r="AL113" s="23">
        <f t="shared" ca="1" si="128"/>
        <v>0</v>
      </c>
      <c r="AM113" s="23">
        <f t="shared" ca="1" si="129"/>
        <v>0</v>
      </c>
      <c r="AN113" s="23">
        <f t="shared" ca="1" si="132"/>
        <v>0</v>
      </c>
      <c r="AO113" s="23">
        <f t="shared" ca="1" si="133"/>
        <v>0</v>
      </c>
      <c r="AP113" s="23">
        <f t="shared" ca="1" si="146"/>
        <v>0</v>
      </c>
      <c r="AQ113" s="23">
        <f t="shared" ca="1" si="147"/>
        <v>0</v>
      </c>
      <c r="AR113" s="236">
        <f t="shared" ca="1" si="92"/>
        <v>0</v>
      </c>
      <c r="AS113" s="23">
        <f t="shared" ca="1" si="100"/>
        <v>0</v>
      </c>
      <c r="AT113" s="23">
        <f t="shared" ca="1" si="101"/>
        <v>0</v>
      </c>
      <c r="AU113" s="23">
        <f t="shared" ca="1" si="104"/>
        <v>0</v>
      </c>
      <c r="AV113" s="23">
        <f t="shared" ca="1" si="105"/>
        <v>0</v>
      </c>
      <c r="AW113" s="23">
        <f t="shared" ca="1" si="114"/>
        <v>0</v>
      </c>
      <c r="AX113" s="23">
        <f t="shared" ca="1" si="115"/>
        <v>0</v>
      </c>
      <c r="AY113" s="23">
        <f t="shared" ca="1" si="118"/>
        <v>0</v>
      </c>
      <c r="AZ113" s="23">
        <f t="shared" ca="1" si="119"/>
        <v>0</v>
      </c>
      <c r="BA113" s="23">
        <f t="shared" ca="1" si="124"/>
        <v>0</v>
      </c>
      <c r="BB113" s="23">
        <f t="shared" ca="1" si="125"/>
        <v>0</v>
      </c>
      <c r="BC113" s="23">
        <f t="shared" ca="1" si="130"/>
        <v>0</v>
      </c>
      <c r="BD113" s="23">
        <f t="shared" ca="1" si="131"/>
        <v>0</v>
      </c>
      <c r="BE113" s="23">
        <f t="shared" ca="1" si="142"/>
        <v>0</v>
      </c>
      <c r="BF113" s="23">
        <f t="shared" ca="1" si="143"/>
        <v>0</v>
      </c>
      <c r="BG113" s="23"/>
      <c r="BH113" s="23"/>
      <c r="BI113" s="23"/>
      <c r="BJ113" s="23"/>
      <c r="BK113" s="23"/>
      <c r="BL113" s="23"/>
      <c r="BM113" s="23"/>
      <c r="BN113" s="23"/>
      <c r="BO113" s="236">
        <f t="shared" ca="1" si="93"/>
        <v>0</v>
      </c>
      <c r="BP113" s="23">
        <f t="shared" ca="1" si="96"/>
        <v>0</v>
      </c>
      <c r="BQ113" s="23">
        <f t="shared" ca="1" si="97"/>
        <v>0</v>
      </c>
      <c r="BR113" s="23">
        <f t="shared" ca="1" si="98"/>
        <v>0</v>
      </c>
      <c r="BS113" s="23">
        <f t="shared" ca="1" si="99"/>
        <v>0</v>
      </c>
      <c r="BT113" s="23">
        <f t="shared" ca="1" si="102"/>
        <v>0</v>
      </c>
      <c r="BU113" s="23">
        <f t="shared" ca="1" si="103"/>
        <v>0</v>
      </c>
      <c r="BV113" s="23">
        <f t="shared" ca="1" si="106"/>
        <v>0</v>
      </c>
      <c r="BW113" s="23">
        <f t="shared" ca="1" si="107"/>
        <v>0</v>
      </c>
      <c r="BX113" s="23">
        <f t="shared" ca="1" si="108"/>
        <v>0</v>
      </c>
      <c r="BY113" s="23">
        <f t="shared" ca="1" si="109"/>
        <v>0</v>
      </c>
      <c r="BZ113" s="23">
        <f t="shared" ca="1" si="116"/>
        <v>0</v>
      </c>
      <c r="CA113" s="23">
        <f t="shared" ca="1" si="117"/>
        <v>0</v>
      </c>
      <c r="CB113" s="23">
        <f t="shared" ca="1" si="122"/>
        <v>0</v>
      </c>
      <c r="CC113" s="23">
        <f t="shared" ca="1" si="123"/>
        <v>0</v>
      </c>
      <c r="CD113" s="23">
        <f t="shared" ca="1" si="134"/>
        <v>0</v>
      </c>
      <c r="CE113" s="23">
        <f t="shared" ca="1" si="135"/>
        <v>0</v>
      </c>
      <c r="CF113" s="23">
        <f t="shared" ca="1" si="136"/>
        <v>0</v>
      </c>
      <c r="CG113" s="23">
        <f t="shared" ca="1" si="137"/>
        <v>0</v>
      </c>
      <c r="CH113" s="23">
        <f t="shared" ca="1" si="144"/>
        <v>0</v>
      </c>
      <c r="CI113" s="23">
        <f t="shared" ca="1" si="145"/>
        <v>0</v>
      </c>
      <c r="CJ113" s="236">
        <f t="shared" ca="1" si="94"/>
        <v>0</v>
      </c>
      <c r="CQ113" s="23">
        <f t="shared" ca="1" si="110"/>
        <v>0</v>
      </c>
      <c r="CR113" s="23">
        <f t="shared" ca="1" si="111"/>
        <v>0</v>
      </c>
      <c r="CS113" s="23">
        <f t="shared" ca="1" si="138"/>
        <v>0</v>
      </c>
      <c r="CT113" s="23">
        <f t="shared" ca="1" si="139"/>
        <v>0</v>
      </c>
      <c r="CU113" s="23">
        <f t="shared" ca="1" si="140"/>
        <v>0</v>
      </c>
      <c r="CV113" s="23">
        <f t="shared" ca="1" si="141"/>
        <v>0</v>
      </c>
    </row>
    <row r="114" spans="1:100" x14ac:dyDescent="0.2">
      <c r="A114" s="180">
        <f ca="1">VLOOKUP($D114,Curves!$A$2:$I$1700,9)</f>
        <v>6.0288899050846001E-2</v>
      </c>
      <c r="B114" s="86">
        <f t="shared" ca="1" si="77"/>
        <v>0.5937069086880632</v>
      </c>
      <c r="C114" s="86">
        <f t="shared" ca="1" si="78"/>
        <v>31</v>
      </c>
      <c r="D114" s="143">
        <f t="shared" ca="1" si="95"/>
        <v>40087</v>
      </c>
      <c r="E114" s="181">
        <f ca="1">VLOOKUP($D114,Curves!$A$2:$H$1700,2)*$B114</f>
        <v>2.2513365977451354</v>
      </c>
      <c r="F114" s="180">
        <f ca="1">VLOOKUP($D114,Curves!$A$2:$H$1700,3)*$B114</f>
        <v>0.2018603489539415</v>
      </c>
      <c r="G114" s="180">
        <f ca="1">VLOOKUP($D114,Curves!$A$2:$H$1700,7)*$B114</f>
        <v>-0.11280431265073201</v>
      </c>
      <c r="H114" s="180">
        <f ca="1">VLOOKUP($D114,Curves!$A$2:$H$1700,5)*$B114</f>
        <v>5.9370690868806317E-3</v>
      </c>
      <c r="I114" s="180">
        <f ca="1">VLOOKUP($D114,Curves!$A$2:$H$1700,4)*$B114</f>
        <v>-0.21076595258426242</v>
      </c>
      <c r="J114" s="182">
        <f ca="1">VLOOKUP($D114,Curves!$A$2:$H$1700,8)*$B114</f>
        <v>0</v>
      </c>
      <c r="K114" s="180">
        <f t="shared" ca="1" si="79"/>
        <v>17.304279838706549</v>
      </c>
      <c r="L114" s="144">
        <f ca="1">VLOOKUP($D114,Curves!$N$2:$T$2600,2)*$B114</f>
        <v>32.941795811987589</v>
      </c>
      <c r="M114" s="145">
        <f ca="1">VLOOKUP($D114,Curves!$N$2:$T$2600,3)*$B114</f>
        <v>9.1134010483617693</v>
      </c>
      <c r="N114" s="189">
        <f t="shared" ca="1" si="80"/>
        <v>1</v>
      </c>
      <c r="O114" s="190">
        <f t="shared" ca="1" si="81"/>
        <v>0</v>
      </c>
      <c r="P114" s="181">
        <f t="shared" ca="1" si="76"/>
        <v>18.885024483088515</v>
      </c>
      <c r="Q114" s="144">
        <f ca="1">VLOOKUP($D114,Curves!$N$2:$T$2600,4)*$B114</f>
        <v>20.924798776825199</v>
      </c>
      <c r="R114" s="145">
        <f ca="1">VLOOKUP($D114,Curves!$N$2:$T$2600,5)*$B114</f>
        <v>10.377996763867344</v>
      </c>
      <c r="S114" s="189">
        <f t="shared" ca="1" si="82"/>
        <v>1</v>
      </c>
      <c r="T114" s="190">
        <f t="shared" ca="1" si="83"/>
        <v>0</v>
      </c>
      <c r="U114" s="157">
        <f t="shared" ca="1" si="84"/>
        <v>18.038992138208023</v>
      </c>
      <c r="V114" s="157">
        <f t="shared" ca="1" si="85"/>
        <v>18.929552501240121</v>
      </c>
      <c r="W114" s="157">
        <f t="shared" ca="1" si="86"/>
        <v>17.304279838706549</v>
      </c>
      <c r="X114" s="144">
        <f ca="1">VLOOKUP($D114,Curves!$N$2:$T$2600,6)*$B114</f>
        <v>34.390966053348251</v>
      </c>
      <c r="Y114" s="145">
        <f ca="1">VLOOKUP($D114,Curves!$N$2:$T$2600,7)*$B114</f>
        <v>5.2249916929008711</v>
      </c>
      <c r="Z114" s="208">
        <f t="shared" ca="1" si="87"/>
        <v>1</v>
      </c>
      <c r="AA114" s="189">
        <f t="shared" ca="1" si="88"/>
        <v>0</v>
      </c>
      <c r="AB114" s="189">
        <f t="shared" ca="1" si="89"/>
        <v>1</v>
      </c>
      <c r="AC114" s="189">
        <f t="shared" ca="1" si="89"/>
        <v>1</v>
      </c>
      <c r="AD114" s="189">
        <f t="shared" ca="1" si="90"/>
        <v>1</v>
      </c>
      <c r="AE114" s="190">
        <f t="shared" ca="1" si="91"/>
        <v>0</v>
      </c>
      <c r="AF114" s="23">
        <f t="shared" ca="1" si="112"/>
        <v>105600</v>
      </c>
      <c r="AG114" s="23">
        <f t="shared" ca="1" si="113"/>
        <v>0</v>
      </c>
      <c r="AH114" s="23">
        <f t="shared" ca="1" si="120"/>
        <v>61200</v>
      </c>
      <c r="AI114" s="23">
        <f t="shared" ca="1" si="121"/>
        <v>0</v>
      </c>
      <c r="AJ114" s="23">
        <f t="shared" ca="1" si="126"/>
        <v>50400</v>
      </c>
      <c r="AK114" s="23">
        <f t="shared" ca="1" si="127"/>
        <v>0</v>
      </c>
      <c r="AL114" s="23">
        <f t="shared" ca="1" si="128"/>
        <v>60000</v>
      </c>
      <c r="AM114" s="23">
        <f t="shared" ca="1" si="129"/>
        <v>0</v>
      </c>
      <c r="AN114" s="23">
        <f t="shared" ca="1" si="132"/>
        <v>126720</v>
      </c>
      <c r="AO114" s="23">
        <f t="shared" ca="1" si="133"/>
        <v>0</v>
      </c>
      <c r="AP114" s="23">
        <f t="shared" ca="1" si="146"/>
        <v>66000</v>
      </c>
      <c r="AQ114" s="23">
        <f t="shared" ca="1" si="147"/>
        <v>0</v>
      </c>
      <c r="AR114" s="236">
        <f t="shared" ca="1" si="92"/>
        <v>469920</v>
      </c>
      <c r="AS114" s="23">
        <f t="shared" ca="1" si="100"/>
        <v>60000</v>
      </c>
      <c r="AT114" s="23">
        <f t="shared" ca="1" si="101"/>
        <v>0</v>
      </c>
      <c r="AU114" s="23">
        <f t="shared" ca="1" si="104"/>
        <v>60000</v>
      </c>
      <c r="AV114" s="23">
        <f t="shared" ca="1" si="105"/>
        <v>0</v>
      </c>
      <c r="AW114" s="23">
        <f t="shared" ca="1" si="114"/>
        <v>105600</v>
      </c>
      <c r="AX114" s="23">
        <f t="shared" ca="1" si="115"/>
        <v>0</v>
      </c>
      <c r="AY114" s="23">
        <f t="shared" ca="1" si="118"/>
        <v>130800</v>
      </c>
      <c r="AZ114" s="23">
        <f t="shared" ca="1" si="119"/>
        <v>0</v>
      </c>
      <c r="BA114" s="23">
        <f t="shared" ca="1" si="124"/>
        <v>60000</v>
      </c>
      <c r="BB114" s="23">
        <f t="shared" ca="1" si="125"/>
        <v>0</v>
      </c>
      <c r="BC114" s="23">
        <f t="shared" ca="1" si="130"/>
        <v>63600</v>
      </c>
      <c r="BD114" s="23">
        <f t="shared" ca="1" si="131"/>
        <v>0</v>
      </c>
      <c r="BE114" s="23">
        <f t="shared" ca="1" si="142"/>
        <v>63600</v>
      </c>
      <c r="BF114" s="23">
        <f t="shared" ca="1" si="143"/>
        <v>0</v>
      </c>
      <c r="BG114" s="23"/>
      <c r="BH114" s="23"/>
      <c r="BI114" s="23"/>
      <c r="BJ114" s="23"/>
      <c r="BK114" s="23"/>
      <c r="BL114" s="23"/>
      <c r="BM114" s="23"/>
      <c r="BN114" s="23"/>
      <c r="BO114" s="236">
        <f t="shared" ca="1" si="93"/>
        <v>543600</v>
      </c>
      <c r="BP114" s="23">
        <f t="shared" ca="1" si="96"/>
        <v>65400</v>
      </c>
      <c r="BQ114" s="23">
        <f t="shared" ca="1" si="97"/>
        <v>32700</v>
      </c>
      <c r="BR114" s="23">
        <f t="shared" ca="1" si="98"/>
        <v>62400</v>
      </c>
      <c r="BS114" s="23">
        <f t="shared" ca="1" si="99"/>
        <v>31200</v>
      </c>
      <c r="BT114" s="23">
        <f t="shared" ca="1" si="102"/>
        <v>67200</v>
      </c>
      <c r="BU114" s="23">
        <f t="shared" ca="1" si="103"/>
        <v>33600</v>
      </c>
      <c r="BV114" s="23">
        <f t="shared" ca="1" si="106"/>
        <v>8400</v>
      </c>
      <c r="BW114" s="23">
        <f t="shared" ca="1" si="107"/>
        <v>4200</v>
      </c>
      <c r="BX114" s="23">
        <f t="shared" ca="1" si="108"/>
        <v>66000</v>
      </c>
      <c r="BY114" s="23">
        <f t="shared" ca="1" si="109"/>
        <v>33000</v>
      </c>
      <c r="BZ114" s="23">
        <f t="shared" ca="1" si="116"/>
        <v>66000</v>
      </c>
      <c r="CA114" s="23">
        <f t="shared" ca="1" si="117"/>
        <v>33000</v>
      </c>
      <c r="CB114" s="23">
        <f t="shared" ca="1" si="122"/>
        <v>240000</v>
      </c>
      <c r="CC114" s="23">
        <f t="shared" ca="1" si="123"/>
        <v>120000</v>
      </c>
      <c r="CD114" s="23">
        <f t="shared" ca="1" si="134"/>
        <v>120000</v>
      </c>
      <c r="CE114" s="23">
        <f t="shared" ca="1" si="135"/>
        <v>60000</v>
      </c>
      <c r="CF114" s="23">
        <f t="shared" ca="1" si="136"/>
        <v>63600</v>
      </c>
      <c r="CG114" s="23">
        <f t="shared" ca="1" si="137"/>
        <v>31800</v>
      </c>
      <c r="CH114" s="23">
        <f t="shared" ca="1" si="144"/>
        <v>90000</v>
      </c>
      <c r="CI114" s="23">
        <f t="shared" ca="1" si="145"/>
        <v>45000</v>
      </c>
      <c r="CJ114" s="236">
        <f t="shared" ca="1" si="94"/>
        <v>1273500</v>
      </c>
      <c r="CQ114" s="23">
        <f t="shared" ca="1" si="110"/>
        <v>30000</v>
      </c>
      <c r="CR114" s="23">
        <f t="shared" ca="1" si="111"/>
        <v>15000</v>
      </c>
      <c r="CS114" s="23">
        <f t="shared" ca="1" si="138"/>
        <v>60000</v>
      </c>
      <c r="CT114" s="23">
        <f t="shared" ca="1" si="139"/>
        <v>30000</v>
      </c>
      <c r="CU114" s="23">
        <f t="shared" ca="1" si="140"/>
        <v>120000</v>
      </c>
      <c r="CV114" s="23">
        <f t="shared" ca="1" si="141"/>
        <v>60000</v>
      </c>
    </row>
    <row r="115" spans="1:100" x14ac:dyDescent="0.2">
      <c r="A115" s="180">
        <f ca="1">VLOOKUP($D115,Curves!$A$2:$I$1700,9)</f>
        <v>6.0308229119858003E-2</v>
      </c>
      <c r="B115" s="86">
        <f t="shared" ca="1" si="77"/>
        <v>0.59062314990012255</v>
      </c>
      <c r="C115" s="86">
        <f t="shared" ca="1" si="78"/>
        <v>30</v>
      </c>
      <c r="D115" s="143">
        <f t="shared" ca="1" si="95"/>
        <v>40118</v>
      </c>
      <c r="E115" s="181">
        <f ca="1">VLOOKUP($D115,Curves!$A$2:$H$1700,2)*$B115</f>
        <v>2.3252833411567821</v>
      </c>
      <c r="F115" s="180">
        <f ca="1">VLOOKUP($D115,Curves!$A$2:$H$1700,3)*$B115</f>
        <v>0.17718694497003676</v>
      </c>
      <c r="G115" s="180">
        <f ca="1">VLOOKUP($D115,Curves!$A$2:$H$1700,7)*$B115</f>
        <v>-0.11221839848102329</v>
      </c>
      <c r="H115" s="180">
        <f ca="1">VLOOKUP($D115,Curves!$A$2:$H$1700,5)*$B115</f>
        <v>5.9062314990012254E-3</v>
      </c>
      <c r="I115" s="180">
        <f ca="1">VLOOKUP($D115,Curves!$A$2:$H$1700,4)*$B115</f>
        <v>-0.17128071347103552</v>
      </c>
      <c r="J115" s="182">
        <f ca="1">VLOOKUP($D115,Curves!$A$2:$H$1700,8)*$B115</f>
        <v>0</v>
      </c>
      <c r="K115" s="180">
        <f t="shared" ca="1" si="79"/>
        <v>18.155019707643099</v>
      </c>
      <c r="L115" s="144">
        <f ca="1">VLOOKUP($D115,Curves!$N$2:$T$2600,2)*$B115</f>
        <v>27.112064044310902</v>
      </c>
      <c r="M115" s="145">
        <f ca="1">VLOOKUP($D115,Curves!$N$2:$T$2600,3)*$B115</f>
        <v>9.3850018519129481</v>
      </c>
      <c r="N115" s="189">
        <f t="shared" ca="1" si="80"/>
        <v>1</v>
      </c>
      <c r="O115" s="190">
        <f t="shared" ca="1" si="81"/>
        <v>0</v>
      </c>
      <c r="P115" s="181">
        <f t="shared" ca="1" si="76"/>
        <v>19.439625058675865</v>
      </c>
      <c r="Q115" s="144">
        <f ca="1">VLOOKUP($D115,Curves!$N$2:$T$2600,4)*$B115</f>
        <v>29.835199914473531</v>
      </c>
      <c r="R115" s="145">
        <f ca="1">VLOOKUP($D115,Curves!$N$2:$T$2600,5)*$B115</f>
        <v>11.050559134631293</v>
      </c>
      <c r="S115" s="189">
        <f t="shared" ca="1" si="82"/>
        <v>1</v>
      </c>
      <c r="T115" s="190">
        <f t="shared" ca="1" si="83"/>
        <v>0</v>
      </c>
      <c r="U115" s="157">
        <f t="shared" ca="1" si="84"/>
        <v>18.597987070068193</v>
      </c>
      <c r="V115" s="157">
        <f t="shared" ca="1" si="85"/>
        <v>19.483921794918377</v>
      </c>
      <c r="W115" s="157">
        <f t="shared" ca="1" si="86"/>
        <v>18.155019707643099</v>
      </c>
      <c r="X115" s="144">
        <f ca="1">VLOOKUP($D115,Curves!$N$2:$T$2600,6)*$B115</f>
        <v>27.684662712631699</v>
      </c>
      <c r="Y115" s="145">
        <f ca="1">VLOOKUP($D115,Curves!$N$2:$T$2600,7)*$B115</f>
        <v>7.0537053012941646</v>
      </c>
      <c r="Z115" s="208">
        <f t="shared" ca="1" si="87"/>
        <v>1</v>
      </c>
      <c r="AA115" s="189">
        <f t="shared" ca="1" si="88"/>
        <v>0</v>
      </c>
      <c r="AB115" s="189">
        <f t="shared" ca="1" si="89"/>
        <v>1</v>
      </c>
      <c r="AC115" s="189">
        <f t="shared" ca="1" si="89"/>
        <v>1</v>
      </c>
      <c r="AD115" s="189">
        <f t="shared" ca="1" si="90"/>
        <v>1</v>
      </c>
      <c r="AE115" s="190">
        <f t="shared" ca="1" si="91"/>
        <v>0</v>
      </c>
      <c r="AF115" s="23">
        <f t="shared" ca="1" si="112"/>
        <v>105600</v>
      </c>
      <c r="AG115" s="23">
        <f t="shared" ca="1" si="113"/>
        <v>0</v>
      </c>
      <c r="AH115" s="23">
        <f t="shared" ca="1" si="120"/>
        <v>61200</v>
      </c>
      <c r="AI115" s="23">
        <f t="shared" ca="1" si="121"/>
        <v>0</v>
      </c>
      <c r="AJ115" s="23">
        <f t="shared" ca="1" si="126"/>
        <v>50400</v>
      </c>
      <c r="AK115" s="23">
        <f t="shared" ca="1" si="127"/>
        <v>0</v>
      </c>
      <c r="AL115" s="23">
        <f t="shared" ca="1" si="128"/>
        <v>60000</v>
      </c>
      <c r="AM115" s="23">
        <f t="shared" ca="1" si="129"/>
        <v>0</v>
      </c>
      <c r="AN115" s="23">
        <f t="shared" ca="1" si="132"/>
        <v>126720</v>
      </c>
      <c r="AO115" s="23">
        <f t="shared" ca="1" si="133"/>
        <v>0</v>
      </c>
      <c r="AP115" s="23">
        <f t="shared" ca="1" si="146"/>
        <v>66000</v>
      </c>
      <c r="AQ115" s="23">
        <f t="shared" ca="1" si="147"/>
        <v>0</v>
      </c>
      <c r="AR115" s="236">
        <f t="shared" ca="1" si="92"/>
        <v>469920</v>
      </c>
      <c r="AS115" s="23">
        <f t="shared" ca="1" si="100"/>
        <v>60000</v>
      </c>
      <c r="AT115" s="23">
        <f t="shared" ca="1" si="101"/>
        <v>0</v>
      </c>
      <c r="AU115" s="23">
        <f t="shared" ca="1" si="104"/>
        <v>60000</v>
      </c>
      <c r="AV115" s="23">
        <f t="shared" ca="1" si="105"/>
        <v>0</v>
      </c>
      <c r="AW115" s="23">
        <f t="shared" ca="1" si="114"/>
        <v>105600</v>
      </c>
      <c r="AX115" s="23">
        <f t="shared" ca="1" si="115"/>
        <v>0</v>
      </c>
      <c r="AY115" s="23">
        <f t="shared" ca="1" si="118"/>
        <v>130800</v>
      </c>
      <c r="AZ115" s="23">
        <f t="shared" ca="1" si="119"/>
        <v>0</v>
      </c>
      <c r="BA115" s="23">
        <f t="shared" ca="1" si="124"/>
        <v>60000</v>
      </c>
      <c r="BB115" s="23">
        <f t="shared" ca="1" si="125"/>
        <v>0</v>
      </c>
      <c r="BC115" s="23">
        <f t="shared" ca="1" si="130"/>
        <v>63600</v>
      </c>
      <c r="BD115" s="23">
        <f t="shared" ca="1" si="131"/>
        <v>0</v>
      </c>
      <c r="BE115" s="23">
        <f t="shared" ca="1" si="142"/>
        <v>63600</v>
      </c>
      <c r="BF115" s="23">
        <f t="shared" ca="1" si="143"/>
        <v>0</v>
      </c>
      <c r="BG115" s="23"/>
      <c r="BH115" s="23"/>
      <c r="BI115" s="23"/>
      <c r="BJ115" s="23"/>
      <c r="BK115" s="23"/>
      <c r="BL115" s="23"/>
      <c r="BM115" s="23"/>
      <c r="BN115" s="23"/>
      <c r="BO115" s="236">
        <f t="shared" ca="1" si="93"/>
        <v>543600</v>
      </c>
      <c r="BP115" s="23">
        <f t="shared" ca="1" si="96"/>
        <v>65400</v>
      </c>
      <c r="BQ115" s="23">
        <f t="shared" ca="1" si="97"/>
        <v>32700</v>
      </c>
      <c r="BR115" s="23">
        <f t="shared" ca="1" si="98"/>
        <v>62400</v>
      </c>
      <c r="BS115" s="23">
        <f t="shared" ca="1" si="99"/>
        <v>31200</v>
      </c>
      <c r="BT115" s="23">
        <f t="shared" ca="1" si="102"/>
        <v>67200</v>
      </c>
      <c r="BU115" s="23">
        <f t="shared" ca="1" si="103"/>
        <v>33600</v>
      </c>
      <c r="BV115" s="23">
        <f t="shared" ca="1" si="106"/>
        <v>8400</v>
      </c>
      <c r="BW115" s="23">
        <f t="shared" ca="1" si="107"/>
        <v>4200</v>
      </c>
      <c r="BX115" s="23">
        <f t="shared" ca="1" si="108"/>
        <v>66000</v>
      </c>
      <c r="BY115" s="23">
        <f t="shared" ca="1" si="109"/>
        <v>33000</v>
      </c>
      <c r="BZ115" s="23">
        <f t="shared" ca="1" si="116"/>
        <v>66000</v>
      </c>
      <c r="CA115" s="23">
        <f t="shared" ca="1" si="117"/>
        <v>33000</v>
      </c>
      <c r="CB115" s="23">
        <f t="shared" ca="1" si="122"/>
        <v>240000</v>
      </c>
      <c r="CC115" s="23">
        <f t="shared" ca="1" si="123"/>
        <v>120000</v>
      </c>
      <c r="CD115" s="23">
        <f t="shared" ca="1" si="134"/>
        <v>120000</v>
      </c>
      <c r="CE115" s="23">
        <f t="shared" ca="1" si="135"/>
        <v>60000</v>
      </c>
      <c r="CF115" s="23">
        <f t="shared" ca="1" si="136"/>
        <v>63600</v>
      </c>
      <c r="CG115" s="23">
        <f t="shared" ca="1" si="137"/>
        <v>31800</v>
      </c>
      <c r="CH115" s="23">
        <f t="shared" ca="1" si="144"/>
        <v>90000</v>
      </c>
      <c r="CI115" s="23">
        <f t="shared" ca="1" si="145"/>
        <v>45000</v>
      </c>
      <c r="CJ115" s="236">
        <f t="shared" ca="1" si="94"/>
        <v>1273500</v>
      </c>
      <c r="CQ115" s="23">
        <f t="shared" ca="1" si="110"/>
        <v>30000</v>
      </c>
      <c r="CR115" s="23">
        <f t="shared" ca="1" si="111"/>
        <v>15000</v>
      </c>
      <c r="CS115" s="23">
        <f t="shared" ca="1" si="138"/>
        <v>60000</v>
      </c>
      <c r="CT115" s="23">
        <f t="shared" ca="1" si="139"/>
        <v>30000</v>
      </c>
      <c r="CU115" s="23">
        <f t="shared" ca="1" si="140"/>
        <v>120000</v>
      </c>
      <c r="CV115" s="23">
        <f t="shared" ca="1" si="141"/>
        <v>60000</v>
      </c>
    </row>
    <row r="116" spans="1:100" x14ac:dyDescent="0.2">
      <c r="A116" s="180">
        <f ca="1">VLOOKUP($D116,Curves!$A$2:$I$1700,9)</f>
        <v>6.0326935638374997E-2</v>
      </c>
      <c r="B116" s="86">
        <f t="shared" ca="1" si="77"/>
        <v>0.58765233732890121</v>
      </c>
      <c r="C116" s="86">
        <f t="shared" ca="1" si="78"/>
        <v>31</v>
      </c>
      <c r="D116" s="143">
        <f t="shared" ca="1" si="95"/>
        <v>40148</v>
      </c>
      <c r="E116" s="181">
        <f ca="1">VLOOKUP($D116,Curves!$A$2:$H$1700,2)*$B116</f>
        <v>2.3929203176032856</v>
      </c>
      <c r="F116" s="180">
        <f ca="1">VLOOKUP($D116,Curves!$A$2:$H$1700,3)*$B116</f>
        <v>0.17629570119867036</v>
      </c>
      <c r="G116" s="180">
        <f ca="1">VLOOKUP($D116,Curves!$A$2:$H$1700,7)*$B116</f>
        <v>-0.11165394409249123</v>
      </c>
      <c r="H116" s="180">
        <f ca="1">VLOOKUP($D116,Curves!$A$2:$H$1700,5)*$B116</f>
        <v>5.8765233732890124E-3</v>
      </c>
      <c r="I116" s="180">
        <f ca="1">VLOOKUP($D116,Curves!$A$2:$H$1700,4)*$B116</f>
        <v>-0.17041917782538135</v>
      </c>
      <c r="J116" s="182">
        <f ca="1">VLOOKUP($D116,Curves!$A$2:$H$1700,8)*$B116</f>
        <v>0</v>
      </c>
      <c r="K116" s="180">
        <f t="shared" ca="1" si="79"/>
        <v>18.668758548334281</v>
      </c>
      <c r="L116" s="144">
        <f ca="1">VLOOKUP($D116,Curves!$N$2:$T$2600,2)*$B116</f>
        <v>34.02751941416642</v>
      </c>
      <c r="M116" s="145">
        <f ca="1">VLOOKUP($D116,Curves!$N$2:$T$2600,3)*$B116</f>
        <v>11.324060540327926</v>
      </c>
      <c r="N116" s="189">
        <f t="shared" ca="1" si="80"/>
        <v>1</v>
      </c>
      <c r="O116" s="190">
        <f t="shared" ca="1" si="81"/>
        <v>0</v>
      </c>
      <c r="P116" s="181">
        <f t="shared" ca="1" si="76"/>
        <v>19.946902382024643</v>
      </c>
      <c r="Q116" s="144">
        <f ca="1">VLOOKUP($D116,Curves!$N$2:$T$2600,4)*$B116</f>
        <v>37.324610349077979</v>
      </c>
      <c r="R116" s="145">
        <f ca="1">VLOOKUP($D116,Curves!$N$2:$T$2600,5)*$B116</f>
        <v>14.491506638530703</v>
      </c>
      <c r="S116" s="189">
        <f t="shared" ca="1" si="82"/>
        <v>1</v>
      </c>
      <c r="T116" s="190">
        <f t="shared" ca="1" si="83"/>
        <v>0</v>
      </c>
      <c r="U116" s="157">
        <f t="shared" ca="1" si="84"/>
        <v>19.109497801330956</v>
      </c>
      <c r="V116" s="157">
        <f t="shared" ca="1" si="85"/>
        <v>19.99097630732431</v>
      </c>
      <c r="W116" s="157">
        <f t="shared" ca="1" si="86"/>
        <v>18.668758548334281</v>
      </c>
      <c r="X116" s="144">
        <f ca="1">VLOOKUP($D116,Curves!$N$2:$T$2600,6)*$B116</f>
        <v>36.36019494437754</v>
      </c>
      <c r="Y116" s="145">
        <f ca="1">VLOOKUP($D116,Curves!$N$2:$T$2600,7)*$B116</f>
        <v>9.7290087873684481</v>
      </c>
      <c r="Z116" s="208">
        <f t="shared" ca="1" si="87"/>
        <v>1</v>
      </c>
      <c r="AA116" s="189">
        <f t="shared" ca="1" si="88"/>
        <v>0</v>
      </c>
      <c r="AB116" s="189">
        <f t="shared" ca="1" si="89"/>
        <v>1</v>
      </c>
      <c r="AC116" s="189">
        <f t="shared" ca="1" si="89"/>
        <v>1</v>
      </c>
      <c r="AD116" s="189">
        <f t="shared" ca="1" si="90"/>
        <v>1</v>
      </c>
      <c r="AE116" s="190">
        <f t="shared" ca="1" si="91"/>
        <v>0</v>
      </c>
      <c r="AF116" s="23">
        <f t="shared" ca="1" si="112"/>
        <v>105600</v>
      </c>
      <c r="AG116" s="23">
        <f t="shared" ca="1" si="113"/>
        <v>0</v>
      </c>
      <c r="AH116" s="23">
        <f t="shared" ca="1" si="120"/>
        <v>61200</v>
      </c>
      <c r="AI116" s="23">
        <f t="shared" ca="1" si="121"/>
        <v>0</v>
      </c>
      <c r="AJ116" s="23">
        <f t="shared" ca="1" si="126"/>
        <v>50400</v>
      </c>
      <c r="AK116" s="23">
        <f t="shared" ca="1" si="127"/>
        <v>0</v>
      </c>
      <c r="AL116" s="23">
        <f t="shared" ca="1" si="128"/>
        <v>60000</v>
      </c>
      <c r="AM116" s="23">
        <f t="shared" ca="1" si="129"/>
        <v>0</v>
      </c>
      <c r="AN116" s="23">
        <f t="shared" ca="1" si="132"/>
        <v>126720</v>
      </c>
      <c r="AO116" s="23">
        <f t="shared" ca="1" si="133"/>
        <v>0</v>
      </c>
      <c r="AP116" s="23">
        <f t="shared" ca="1" si="146"/>
        <v>66000</v>
      </c>
      <c r="AQ116" s="23">
        <f t="shared" ca="1" si="147"/>
        <v>0</v>
      </c>
      <c r="AR116" s="236">
        <f t="shared" ca="1" si="92"/>
        <v>469920</v>
      </c>
      <c r="AS116" s="23">
        <f t="shared" ca="1" si="100"/>
        <v>60000</v>
      </c>
      <c r="AT116" s="23">
        <f t="shared" ca="1" si="101"/>
        <v>0</v>
      </c>
      <c r="AU116" s="23">
        <f t="shared" ca="1" si="104"/>
        <v>60000</v>
      </c>
      <c r="AV116" s="23">
        <f t="shared" ca="1" si="105"/>
        <v>0</v>
      </c>
      <c r="AW116" s="23">
        <f t="shared" ca="1" si="114"/>
        <v>105600</v>
      </c>
      <c r="AX116" s="23">
        <f t="shared" ca="1" si="115"/>
        <v>0</v>
      </c>
      <c r="AY116" s="23">
        <f t="shared" ca="1" si="118"/>
        <v>130800</v>
      </c>
      <c r="AZ116" s="23">
        <f t="shared" ca="1" si="119"/>
        <v>0</v>
      </c>
      <c r="BA116" s="23">
        <f t="shared" ca="1" si="124"/>
        <v>60000</v>
      </c>
      <c r="BB116" s="23">
        <f t="shared" ca="1" si="125"/>
        <v>0</v>
      </c>
      <c r="BC116" s="23">
        <f t="shared" ca="1" si="130"/>
        <v>63600</v>
      </c>
      <c r="BD116" s="23">
        <f t="shared" ca="1" si="131"/>
        <v>0</v>
      </c>
      <c r="BE116" s="23">
        <f t="shared" ca="1" si="142"/>
        <v>63600</v>
      </c>
      <c r="BF116" s="23">
        <f t="shared" ca="1" si="143"/>
        <v>0</v>
      </c>
      <c r="BG116" s="23"/>
      <c r="BH116" s="23"/>
      <c r="BI116" s="23"/>
      <c r="BJ116" s="23"/>
      <c r="BK116" s="23"/>
      <c r="BL116" s="23"/>
      <c r="BM116" s="23"/>
      <c r="BN116" s="23"/>
      <c r="BO116" s="236">
        <f t="shared" ca="1" si="93"/>
        <v>543600</v>
      </c>
      <c r="BP116" s="23">
        <f t="shared" ca="1" si="96"/>
        <v>65400</v>
      </c>
      <c r="BQ116" s="23">
        <f t="shared" ca="1" si="97"/>
        <v>32700</v>
      </c>
      <c r="BR116" s="23">
        <f t="shared" ca="1" si="98"/>
        <v>62400</v>
      </c>
      <c r="BS116" s="23">
        <f t="shared" ca="1" si="99"/>
        <v>31200</v>
      </c>
      <c r="BT116" s="23">
        <f t="shared" ca="1" si="102"/>
        <v>67200</v>
      </c>
      <c r="BU116" s="23">
        <f t="shared" ca="1" si="103"/>
        <v>33600</v>
      </c>
      <c r="BV116" s="23">
        <f t="shared" ca="1" si="106"/>
        <v>8400</v>
      </c>
      <c r="BW116" s="23">
        <f t="shared" ca="1" si="107"/>
        <v>4200</v>
      </c>
      <c r="BX116" s="23">
        <f t="shared" ca="1" si="108"/>
        <v>66000</v>
      </c>
      <c r="BY116" s="23">
        <f t="shared" ca="1" si="109"/>
        <v>33000</v>
      </c>
      <c r="BZ116" s="23">
        <f t="shared" ca="1" si="116"/>
        <v>66000</v>
      </c>
      <c r="CA116" s="23">
        <f t="shared" ca="1" si="117"/>
        <v>33000</v>
      </c>
      <c r="CB116" s="23">
        <f t="shared" ca="1" si="122"/>
        <v>240000</v>
      </c>
      <c r="CC116" s="23">
        <f t="shared" ca="1" si="123"/>
        <v>120000</v>
      </c>
      <c r="CD116" s="23">
        <f t="shared" ca="1" si="134"/>
        <v>120000</v>
      </c>
      <c r="CE116" s="23">
        <f t="shared" ca="1" si="135"/>
        <v>60000</v>
      </c>
      <c r="CF116" s="23">
        <f t="shared" ca="1" si="136"/>
        <v>63600</v>
      </c>
      <c r="CG116" s="23">
        <f t="shared" ca="1" si="137"/>
        <v>31800</v>
      </c>
      <c r="CH116" s="23">
        <f t="shared" ca="1" si="144"/>
        <v>90000</v>
      </c>
      <c r="CI116" s="23">
        <f t="shared" ca="1" si="145"/>
        <v>45000</v>
      </c>
      <c r="CJ116" s="236">
        <f t="shared" ca="1" si="94"/>
        <v>1273500</v>
      </c>
      <c r="CQ116" s="23">
        <f t="shared" ca="1" si="110"/>
        <v>30000</v>
      </c>
      <c r="CR116" s="23">
        <f t="shared" ca="1" si="111"/>
        <v>15000</v>
      </c>
      <c r="CS116" s="23">
        <f t="shared" ca="1" si="138"/>
        <v>60000</v>
      </c>
      <c r="CT116" s="23">
        <f t="shared" ca="1" si="139"/>
        <v>30000</v>
      </c>
      <c r="CU116" s="23">
        <f t="shared" ca="1" si="140"/>
        <v>120000</v>
      </c>
      <c r="CV116" s="23">
        <f t="shared" ca="1" si="141"/>
        <v>60000</v>
      </c>
    </row>
    <row r="117" spans="1:100" x14ac:dyDescent="0.2">
      <c r="A117" s="180">
        <f ca="1">VLOOKUP($D117,Curves!$A$2:$I$1700,9)</f>
        <v>6.0346265707630999E-2</v>
      </c>
      <c r="B117" s="86">
        <f t="shared" ca="1" si="77"/>
        <v>0.58459636423927985</v>
      </c>
      <c r="C117" s="86">
        <f t="shared" ca="1" si="78"/>
        <v>31</v>
      </c>
      <c r="D117" s="143">
        <f t="shared" ca="1" si="95"/>
        <v>40179</v>
      </c>
      <c r="E117" s="181">
        <f ca="1">VLOOKUP($D117,Curves!$A$2:$H$1700,2)*$B117</f>
        <v>2.4991494571229214</v>
      </c>
      <c r="F117" s="180">
        <f ca="1">VLOOKUP($D117,Curves!$A$2:$H$1700,3)*$B117</f>
        <v>0.17537890927178396</v>
      </c>
      <c r="G117" s="180">
        <f ca="1">VLOOKUP($D117,Curves!$A$2:$H$1700,7)*$B117</f>
        <v>-0.11107330920546317</v>
      </c>
      <c r="H117" s="180">
        <f ca="1">VLOOKUP($D117,Curves!$A$2:$H$1700,5)*$B117</f>
        <v>5.8459636423927987E-3</v>
      </c>
      <c r="I117" s="180">
        <f ca="1">VLOOKUP($D117,Curves!$A$2:$H$1700,4)*$B117</f>
        <v>-0.16953294562939114</v>
      </c>
      <c r="J117" s="182">
        <f ca="1">VLOOKUP($D117,Curves!$A$2:$H$1700,8)*$B117</f>
        <v>0</v>
      </c>
      <c r="K117" s="180">
        <f t="shared" ca="1" si="79"/>
        <v>19.472123836201476</v>
      </c>
      <c r="L117" s="144">
        <f ca="1">VLOOKUP($D117,Curves!$N$2:$T$2600,2)*$B117</f>
        <v>23.327831279985563</v>
      </c>
      <c r="M117" s="145">
        <f ca="1">VLOOKUP($D117,Curves!$N$2:$T$2600,3)*$B117</f>
        <v>10.008289755776472</v>
      </c>
      <c r="N117" s="189">
        <f t="shared" ca="1" si="80"/>
        <v>1</v>
      </c>
      <c r="O117" s="190">
        <f t="shared" ca="1" si="81"/>
        <v>0</v>
      </c>
      <c r="P117" s="181">
        <f t="shared" ca="1" si="76"/>
        <v>20.743620928421912</v>
      </c>
      <c r="Q117" s="144">
        <f ca="1">VLOOKUP($D117,Curves!$N$2:$T$2600,4)*$B117</f>
        <v>30.1153545123118</v>
      </c>
      <c r="R117" s="145">
        <f ca="1">VLOOKUP($D117,Curves!$N$2:$T$2600,5)*$B117</f>
        <v>12.463594485581446</v>
      </c>
      <c r="S117" s="189">
        <f t="shared" ca="1" si="82"/>
        <v>1</v>
      </c>
      <c r="T117" s="190">
        <f t="shared" ca="1" si="83"/>
        <v>0</v>
      </c>
      <c r="U117" s="157">
        <f t="shared" ca="1" si="84"/>
        <v>19.910571109380935</v>
      </c>
      <c r="V117" s="157">
        <f t="shared" ca="1" si="85"/>
        <v>20.787465655739858</v>
      </c>
      <c r="W117" s="157">
        <f t="shared" ca="1" si="86"/>
        <v>19.472123836201476</v>
      </c>
      <c r="X117" s="144">
        <f ca="1">VLOOKUP($D117,Curves!$N$2:$T$2600,6)*$B117</f>
        <v>24.479183450740724</v>
      </c>
      <c r="Y117" s="145">
        <f ca="1">VLOOKUP($D117,Curves!$N$2:$T$2600,7)*$B117</f>
        <v>7.4192328675797814</v>
      </c>
      <c r="Z117" s="208">
        <f t="shared" ca="1" si="87"/>
        <v>1</v>
      </c>
      <c r="AA117" s="189">
        <f t="shared" ca="1" si="88"/>
        <v>0</v>
      </c>
      <c r="AB117" s="189">
        <f t="shared" ca="1" si="89"/>
        <v>1</v>
      </c>
      <c r="AC117" s="189">
        <f t="shared" ca="1" si="89"/>
        <v>1</v>
      </c>
      <c r="AD117" s="189">
        <f t="shared" ca="1" si="90"/>
        <v>1</v>
      </c>
      <c r="AE117" s="190">
        <f t="shared" ca="1" si="91"/>
        <v>0</v>
      </c>
      <c r="AF117" s="23">
        <f t="shared" ca="1" si="112"/>
        <v>105600</v>
      </c>
      <c r="AG117" s="23">
        <f t="shared" ca="1" si="113"/>
        <v>0</v>
      </c>
      <c r="AH117" s="23">
        <f t="shared" ca="1" si="120"/>
        <v>61200</v>
      </c>
      <c r="AI117" s="23">
        <f t="shared" ca="1" si="121"/>
        <v>0</v>
      </c>
      <c r="AJ117" s="23">
        <f t="shared" ca="1" si="126"/>
        <v>50400</v>
      </c>
      <c r="AK117" s="23">
        <f t="shared" ca="1" si="127"/>
        <v>0</v>
      </c>
      <c r="AL117" s="23">
        <f t="shared" ca="1" si="128"/>
        <v>60000</v>
      </c>
      <c r="AM117" s="23">
        <f t="shared" ca="1" si="129"/>
        <v>0</v>
      </c>
      <c r="AN117" s="23">
        <f t="shared" ca="1" si="132"/>
        <v>126720</v>
      </c>
      <c r="AO117" s="23">
        <f t="shared" ca="1" si="133"/>
        <v>0</v>
      </c>
      <c r="AP117" s="23">
        <f t="shared" ca="1" si="146"/>
        <v>66000</v>
      </c>
      <c r="AQ117" s="23">
        <f t="shared" ca="1" si="147"/>
        <v>0</v>
      </c>
      <c r="AR117" s="236">
        <f t="shared" ca="1" si="92"/>
        <v>469920</v>
      </c>
      <c r="AS117" s="23">
        <f t="shared" ca="1" si="100"/>
        <v>60000</v>
      </c>
      <c r="AT117" s="23">
        <f t="shared" ca="1" si="101"/>
        <v>0</v>
      </c>
      <c r="AU117" s="23">
        <f t="shared" ca="1" si="104"/>
        <v>60000</v>
      </c>
      <c r="AV117" s="23">
        <f t="shared" ca="1" si="105"/>
        <v>0</v>
      </c>
      <c r="AW117" s="23">
        <f t="shared" ca="1" si="114"/>
        <v>105600</v>
      </c>
      <c r="AX117" s="23">
        <f t="shared" ca="1" si="115"/>
        <v>0</v>
      </c>
      <c r="AY117" s="23">
        <f t="shared" ca="1" si="118"/>
        <v>130800</v>
      </c>
      <c r="AZ117" s="23">
        <f t="shared" ca="1" si="119"/>
        <v>0</v>
      </c>
      <c r="BA117" s="23">
        <f t="shared" ca="1" si="124"/>
        <v>60000</v>
      </c>
      <c r="BB117" s="23">
        <f t="shared" ca="1" si="125"/>
        <v>0</v>
      </c>
      <c r="BC117" s="23">
        <f t="shared" ca="1" si="130"/>
        <v>63600</v>
      </c>
      <c r="BD117" s="23">
        <f t="shared" ca="1" si="131"/>
        <v>0</v>
      </c>
      <c r="BE117" s="23">
        <f t="shared" ca="1" si="142"/>
        <v>63600</v>
      </c>
      <c r="BF117" s="23">
        <f t="shared" ca="1" si="143"/>
        <v>0</v>
      </c>
      <c r="BG117" s="23"/>
      <c r="BH117" s="23"/>
      <c r="BI117" s="23"/>
      <c r="BJ117" s="23"/>
      <c r="BK117" s="23"/>
      <c r="BL117" s="23"/>
      <c r="BM117" s="23"/>
      <c r="BN117" s="23"/>
      <c r="BO117" s="236">
        <f t="shared" ca="1" si="93"/>
        <v>543600</v>
      </c>
      <c r="BP117" s="23">
        <f t="shared" ca="1" si="96"/>
        <v>65400</v>
      </c>
      <c r="BQ117" s="23">
        <f t="shared" ca="1" si="97"/>
        <v>32700</v>
      </c>
      <c r="BR117" s="23">
        <f t="shared" ca="1" si="98"/>
        <v>62400</v>
      </c>
      <c r="BS117" s="23">
        <f t="shared" ca="1" si="99"/>
        <v>31200</v>
      </c>
      <c r="BT117" s="23">
        <f t="shared" ca="1" si="102"/>
        <v>67200</v>
      </c>
      <c r="BU117" s="23">
        <f t="shared" ca="1" si="103"/>
        <v>33600</v>
      </c>
      <c r="BV117" s="23">
        <f t="shared" ca="1" si="106"/>
        <v>8400</v>
      </c>
      <c r="BW117" s="23">
        <f t="shared" ca="1" si="107"/>
        <v>4200</v>
      </c>
      <c r="BX117" s="23">
        <f t="shared" ca="1" si="108"/>
        <v>66000</v>
      </c>
      <c r="BY117" s="23">
        <f t="shared" ca="1" si="109"/>
        <v>33000</v>
      </c>
      <c r="BZ117" s="23">
        <f t="shared" ca="1" si="116"/>
        <v>66000</v>
      </c>
      <c r="CA117" s="23">
        <f t="shared" ca="1" si="117"/>
        <v>33000</v>
      </c>
      <c r="CB117" s="23">
        <f t="shared" ca="1" si="122"/>
        <v>240000</v>
      </c>
      <c r="CC117" s="23">
        <f t="shared" ca="1" si="123"/>
        <v>120000</v>
      </c>
      <c r="CD117" s="23">
        <f t="shared" ca="1" si="134"/>
        <v>120000</v>
      </c>
      <c r="CE117" s="23">
        <f t="shared" ca="1" si="135"/>
        <v>60000</v>
      </c>
      <c r="CF117" s="23">
        <f t="shared" ca="1" si="136"/>
        <v>63600</v>
      </c>
      <c r="CG117" s="23">
        <f t="shared" ca="1" si="137"/>
        <v>31800</v>
      </c>
      <c r="CH117" s="23">
        <f t="shared" ca="1" si="144"/>
        <v>90000</v>
      </c>
      <c r="CI117" s="23">
        <f t="shared" ca="1" si="145"/>
        <v>45000</v>
      </c>
      <c r="CJ117" s="236">
        <f t="shared" ca="1" si="94"/>
        <v>1273500</v>
      </c>
      <c r="CQ117" s="23">
        <f t="shared" ca="1" si="110"/>
        <v>30000</v>
      </c>
      <c r="CR117" s="23">
        <f t="shared" ca="1" si="111"/>
        <v>15000</v>
      </c>
      <c r="CS117" s="23">
        <f t="shared" ca="1" si="138"/>
        <v>60000</v>
      </c>
      <c r="CT117" s="23">
        <f t="shared" ca="1" si="139"/>
        <v>30000</v>
      </c>
      <c r="CU117" s="23">
        <f t="shared" ca="1" si="140"/>
        <v>120000</v>
      </c>
      <c r="CV117" s="23">
        <f t="shared" ca="1" si="141"/>
        <v>60000</v>
      </c>
    </row>
    <row r="118" spans="1:100" x14ac:dyDescent="0.2">
      <c r="A118" s="180">
        <f ca="1">VLOOKUP($D118,Curves!$A$2:$I$1700,9)</f>
        <v>6.0365595777011997E-2</v>
      </c>
      <c r="B118" s="86">
        <f t="shared" ca="1" si="77"/>
        <v>0.58155443175569421</v>
      </c>
      <c r="C118" s="86">
        <f t="shared" ca="1" si="78"/>
        <v>28</v>
      </c>
      <c r="D118" s="143">
        <f t="shared" ca="1" si="95"/>
        <v>40210</v>
      </c>
      <c r="E118" s="181">
        <f ca="1">VLOOKUP($D118,Curves!$A$2:$H$1700,2)*$B118</f>
        <v>2.4192664361036882</v>
      </c>
      <c r="F118" s="180">
        <f ca="1">VLOOKUP($D118,Curves!$A$2:$H$1700,3)*$B118</f>
        <v>0.17446632952670826</v>
      </c>
      <c r="G118" s="180">
        <f ca="1">VLOOKUP($D118,Curves!$A$2:$H$1700,7)*$B118</f>
        <v>-0.1104953420335819</v>
      </c>
      <c r="H118" s="180">
        <f ca="1">VLOOKUP($D118,Curves!$A$2:$H$1700,5)*$B118</f>
        <v>5.8155443175569423E-3</v>
      </c>
      <c r="I118" s="180">
        <f ca="1">VLOOKUP($D118,Curves!$A$2:$H$1700,4)*$B118</f>
        <v>-0.1686507852091513</v>
      </c>
      <c r="J118" s="182">
        <f ca="1">VLOOKUP($D118,Curves!$A$2:$H$1700,8)*$B118</f>
        <v>0</v>
      </c>
      <c r="K118" s="180">
        <f t="shared" ca="1" si="79"/>
        <v>18.879617381709025</v>
      </c>
      <c r="L118" s="144">
        <f ca="1">VLOOKUP($D118,Curves!$N$2:$T$2600,2)*$B118</f>
        <v>23.943122384726728</v>
      </c>
      <c r="M118" s="145">
        <f ca="1">VLOOKUP($D118,Curves!$N$2:$T$2600,3)*$B118</f>
        <v>14.195743679156497</v>
      </c>
      <c r="N118" s="189">
        <f t="shared" ca="1" si="80"/>
        <v>1</v>
      </c>
      <c r="O118" s="190">
        <f t="shared" ca="1" si="81"/>
        <v>0</v>
      </c>
      <c r="P118" s="181">
        <f t="shared" ca="1" si="76"/>
        <v>20.14449827077766</v>
      </c>
      <c r="Q118" s="144">
        <f ca="1">VLOOKUP($D118,Curves!$N$2:$T$2600,4)*$B118</f>
        <v>22.626131081732627</v>
      </c>
      <c r="R118" s="145">
        <f ca="1">VLOOKUP($D118,Curves!$N$2:$T$2600,5)*$B118</f>
        <v>14.608647325703039</v>
      </c>
      <c r="S118" s="189">
        <f t="shared" ca="1" si="82"/>
        <v>1</v>
      </c>
      <c r="T118" s="190">
        <f t="shared" ca="1" si="83"/>
        <v>0</v>
      </c>
      <c r="U118" s="157">
        <f t="shared" ca="1" si="84"/>
        <v>19.315783205525797</v>
      </c>
      <c r="V118" s="157">
        <f t="shared" ca="1" si="85"/>
        <v>20.188114853159338</v>
      </c>
      <c r="W118" s="157">
        <f t="shared" ca="1" si="86"/>
        <v>18.879617381709025</v>
      </c>
      <c r="X118" s="144">
        <f ca="1">VLOOKUP($D118,Curves!$N$2:$T$2600,6)*$B118</f>
        <v>28.469963325240535</v>
      </c>
      <c r="Y118" s="145">
        <f ca="1">VLOOKUP($D118,Curves!$N$2:$T$2600,7)*$B118</f>
        <v>15.643279839134195</v>
      </c>
      <c r="Z118" s="208">
        <f t="shared" ca="1" si="87"/>
        <v>1</v>
      </c>
      <c r="AA118" s="189">
        <f t="shared" ca="1" si="88"/>
        <v>0</v>
      </c>
      <c r="AB118" s="189">
        <f t="shared" ca="1" si="89"/>
        <v>1</v>
      </c>
      <c r="AC118" s="189">
        <f t="shared" ca="1" si="89"/>
        <v>1</v>
      </c>
      <c r="AD118" s="189">
        <f t="shared" ca="1" si="90"/>
        <v>1</v>
      </c>
      <c r="AE118" s="190">
        <f t="shared" ca="1" si="91"/>
        <v>0</v>
      </c>
      <c r="AF118" s="23">
        <f t="shared" ca="1" si="112"/>
        <v>105600</v>
      </c>
      <c r="AG118" s="23">
        <f t="shared" ca="1" si="113"/>
        <v>0</v>
      </c>
      <c r="AH118" s="23">
        <f t="shared" ca="1" si="120"/>
        <v>61200</v>
      </c>
      <c r="AI118" s="23">
        <f t="shared" ca="1" si="121"/>
        <v>0</v>
      </c>
      <c r="AJ118" s="23">
        <f t="shared" ca="1" si="126"/>
        <v>50400</v>
      </c>
      <c r="AK118" s="23">
        <f t="shared" ca="1" si="127"/>
        <v>0</v>
      </c>
      <c r="AL118" s="23">
        <f t="shared" ca="1" si="128"/>
        <v>60000</v>
      </c>
      <c r="AM118" s="23">
        <f t="shared" ca="1" si="129"/>
        <v>0</v>
      </c>
      <c r="AN118" s="23">
        <f t="shared" ca="1" si="132"/>
        <v>126720</v>
      </c>
      <c r="AO118" s="23">
        <f t="shared" ca="1" si="133"/>
        <v>0</v>
      </c>
      <c r="AP118" s="23">
        <f t="shared" ca="1" si="146"/>
        <v>66000</v>
      </c>
      <c r="AQ118" s="23">
        <f t="shared" ca="1" si="147"/>
        <v>0</v>
      </c>
      <c r="AR118" s="236">
        <f t="shared" ca="1" si="92"/>
        <v>469920</v>
      </c>
      <c r="AS118" s="23">
        <f t="shared" ca="1" si="100"/>
        <v>60000</v>
      </c>
      <c r="AT118" s="23">
        <f t="shared" ca="1" si="101"/>
        <v>0</v>
      </c>
      <c r="AU118" s="23">
        <f t="shared" ca="1" si="104"/>
        <v>60000</v>
      </c>
      <c r="AV118" s="23">
        <f t="shared" ca="1" si="105"/>
        <v>0</v>
      </c>
      <c r="AW118" s="23">
        <f t="shared" ca="1" si="114"/>
        <v>105600</v>
      </c>
      <c r="AX118" s="23">
        <f t="shared" ca="1" si="115"/>
        <v>0</v>
      </c>
      <c r="AY118" s="23">
        <f t="shared" ca="1" si="118"/>
        <v>130800</v>
      </c>
      <c r="AZ118" s="23">
        <f t="shared" ca="1" si="119"/>
        <v>0</v>
      </c>
      <c r="BA118" s="23">
        <f t="shared" ca="1" si="124"/>
        <v>60000</v>
      </c>
      <c r="BB118" s="23">
        <f t="shared" ca="1" si="125"/>
        <v>0</v>
      </c>
      <c r="BC118" s="23">
        <f t="shared" ca="1" si="130"/>
        <v>63600</v>
      </c>
      <c r="BD118" s="23">
        <f t="shared" ca="1" si="131"/>
        <v>0</v>
      </c>
      <c r="BE118" s="23">
        <f t="shared" ca="1" si="142"/>
        <v>63600</v>
      </c>
      <c r="BF118" s="23">
        <f t="shared" ca="1" si="143"/>
        <v>0</v>
      </c>
      <c r="BG118" s="23"/>
      <c r="BH118" s="23"/>
      <c r="BI118" s="23"/>
      <c r="BJ118" s="23"/>
      <c r="BK118" s="23"/>
      <c r="BL118" s="23"/>
      <c r="BM118" s="23"/>
      <c r="BN118" s="23"/>
      <c r="BO118" s="236">
        <f t="shared" ca="1" si="93"/>
        <v>543600</v>
      </c>
      <c r="BP118" s="23">
        <f t="shared" ca="1" si="96"/>
        <v>65400</v>
      </c>
      <c r="BQ118" s="23">
        <f t="shared" ca="1" si="97"/>
        <v>32700</v>
      </c>
      <c r="BR118" s="23">
        <f t="shared" ca="1" si="98"/>
        <v>62400</v>
      </c>
      <c r="BS118" s="23">
        <f t="shared" ca="1" si="99"/>
        <v>31200</v>
      </c>
      <c r="BT118" s="23">
        <f t="shared" ca="1" si="102"/>
        <v>67200</v>
      </c>
      <c r="BU118" s="23">
        <f t="shared" ca="1" si="103"/>
        <v>33600</v>
      </c>
      <c r="BV118" s="23">
        <f t="shared" ca="1" si="106"/>
        <v>8400</v>
      </c>
      <c r="BW118" s="23">
        <f t="shared" ca="1" si="107"/>
        <v>4200</v>
      </c>
      <c r="BX118" s="23">
        <f t="shared" ca="1" si="108"/>
        <v>66000</v>
      </c>
      <c r="BY118" s="23">
        <f t="shared" ca="1" si="109"/>
        <v>33000</v>
      </c>
      <c r="BZ118" s="23">
        <f t="shared" ca="1" si="116"/>
        <v>66000</v>
      </c>
      <c r="CA118" s="23">
        <f t="shared" ca="1" si="117"/>
        <v>33000</v>
      </c>
      <c r="CB118" s="23">
        <f t="shared" ca="1" si="122"/>
        <v>240000</v>
      </c>
      <c r="CC118" s="23">
        <f t="shared" ca="1" si="123"/>
        <v>120000</v>
      </c>
      <c r="CD118" s="23">
        <f t="shared" ca="1" si="134"/>
        <v>120000</v>
      </c>
      <c r="CE118" s="23">
        <f t="shared" ca="1" si="135"/>
        <v>60000</v>
      </c>
      <c r="CF118" s="23">
        <f t="shared" ca="1" si="136"/>
        <v>63600</v>
      </c>
      <c r="CG118" s="23">
        <f t="shared" ca="1" si="137"/>
        <v>31800</v>
      </c>
      <c r="CH118" s="23">
        <f t="shared" ca="1" si="144"/>
        <v>90000</v>
      </c>
      <c r="CI118" s="23">
        <f t="shared" ca="1" si="145"/>
        <v>45000</v>
      </c>
      <c r="CJ118" s="236">
        <f t="shared" ca="1" si="94"/>
        <v>1273500</v>
      </c>
      <c r="CQ118" s="23">
        <f t="shared" ca="1" si="110"/>
        <v>30000</v>
      </c>
      <c r="CR118" s="23">
        <f t="shared" ca="1" si="111"/>
        <v>15000</v>
      </c>
      <c r="CS118" s="23">
        <f t="shared" ca="1" si="138"/>
        <v>60000</v>
      </c>
      <c r="CT118" s="23">
        <f t="shared" ca="1" si="139"/>
        <v>30000</v>
      </c>
      <c r="CU118" s="23">
        <f t="shared" ca="1" si="140"/>
        <v>120000</v>
      </c>
      <c r="CV118" s="23">
        <f t="shared" ca="1" si="141"/>
        <v>60000</v>
      </c>
    </row>
    <row r="119" spans="1:100" x14ac:dyDescent="0.2">
      <c r="A119" s="180">
        <f ca="1">VLOOKUP($D119,Curves!$A$2:$I$1700,9)</f>
        <v>6.0383055194624002E-2</v>
      </c>
      <c r="B119" s="86">
        <f t="shared" ca="1" si="77"/>
        <v>0.57881890335153241</v>
      </c>
      <c r="C119" s="86">
        <f t="shared" ca="1" si="78"/>
        <v>31</v>
      </c>
      <c r="D119" s="143">
        <f t="shared" ca="1" si="95"/>
        <v>40238</v>
      </c>
      <c r="E119" s="181">
        <f ca="1">VLOOKUP($D119,Curves!$A$2:$H$1700,2)*$B119</f>
        <v>2.32685199147316</v>
      </c>
      <c r="F119" s="180">
        <f ca="1">VLOOKUP($D119,Curves!$A$2:$H$1700,3)*$B119</f>
        <v>0.17364567100545972</v>
      </c>
      <c r="G119" s="180">
        <f ca="1">VLOOKUP($D119,Curves!$A$2:$H$1700,7)*$B119</f>
        <v>-0.10997559163679116</v>
      </c>
      <c r="H119" s="180">
        <f ca="1">VLOOKUP($D119,Curves!$A$2:$H$1700,5)*$B119</f>
        <v>5.7881890335153242E-3</v>
      </c>
      <c r="I119" s="180">
        <f ca="1">VLOOKUP($D119,Curves!$A$2:$H$1700,4)*$B119</f>
        <v>-0.16785748197194439</v>
      </c>
      <c r="J119" s="182">
        <f ca="1">VLOOKUP($D119,Curves!$A$2:$H$1700,8)*$B119</f>
        <v>0</v>
      </c>
      <c r="K119" s="180">
        <f t="shared" ca="1" si="79"/>
        <v>18.19245882125912</v>
      </c>
      <c r="L119" s="144">
        <f ca="1">VLOOKUP($D119,Curves!$N$2:$T$2600,2)*$B119</f>
        <v>15.14821465382458</v>
      </c>
      <c r="M119" s="145">
        <f ca="1">VLOOKUP($D119,Curves!$N$2:$T$2600,3)*$B119</f>
        <v>11.48955523152792</v>
      </c>
      <c r="N119" s="189">
        <f t="shared" ca="1" si="80"/>
        <v>0</v>
      </c>
      <c r="O119" s="190">
        <f t="shared" ca="1" si="81"/>
        <v>0</v>
      </c>
      <c r="P119" s="181">
        <f t="shared" ca="1" si="76"/>
        <v>19.451389936048699</v>
      </c>
      <c r="Q119" s="144">
        <f ca="1">VLOOKUP($D119,Curves!$N$2:$T$2600,4)*$B119</f>
        <v>21.940882890131139</v>
      </c>
      <c r="R119" s="145">
        <f ca="1">VLOOKUP($D119,Curves!$N$2:$T$2600,5)*$B119</f>
        <v>11.663200902533378</v>
      </c>
      <c r="S119" s="189">
        <f t="shared" ca="1" si="82"/>
        <v>1</v>
      </c>
      <c r="T119" s="190">
        <f t="shared" ca="1" si="83"/>
        <v>0</v>
      </c>
      <c r="U119" s="157">
        <f t="shared" ca="1" si="84"/>
        <v>18.626572998772769</v>
      </c>
      <c r="V119" s="157">
        <f t="shared" ca="1" si="85"/>
        <v>19.494801353800067</v>
      </c>
      <c r="W119" s="157">
        <f t="shared" ca="1" si="86"/>
        <v>18.19245882125912</v>
      </c>
      <c r="X119" s="144">
        <f ca="1">VLOOKUP($D119,Curves!$N$2:$T$2600,6)*$B119</f>
        <v>13.286754204446831</v>
      </c>
      <c r="Y119" s="145">
        <f ca="1">VLOOKUP($D119,Curves!$N$2:$T$2600,7)*$B119</f>
        <v>18.781985955789061</v>
      </c>
      <c r="Z119" s="208">
        <f t="shared" ca="1" si="87"/>
        <v>0</v>
      </c>
      <c r="AA119" s="189">
        <f t="shared" ca="1" si="88"/>
        <v>1</v>
      </c>
      <c r="AB119" s="189">
        <f t="shared" ca="1" si="89"/>
        <v>0</v>
      </c>
      <c r="AC119" s="189">
        <f t="shared" ca="1" si="89"/>
        <v>0</v>
      </c>
      <c r="AD119" s="189">
        <f t="shared" ca="1" si="90"/>
        <v>0</v>
      </c>
      <c r="AE119" s="190">
        <f t="shared" ca="1" si="91"/>
        <v>1</v>
      </c>
      <c r="AF119" s="23">
        <f t="shared" ca="1" si="112"/>
        <v>0</v>
      </c>
      <c r="AG119" s="23">
        <f t="shared" ca="1" si="113"/>
        <v>0</v>
      </c>
      <c r="AH119" s="23">
        <f t="shared" ca="1" si="120"/>
        <v>0</v>
      </c>
      <c r="AI119" s="23">
        <f t="shared" ca="1" si="121"/>
        <v>0</v>
      </c>
      <c r="AJ119" s="23">
        <f t="shared" ca="1" si="126"/>
        <v>0</v>
      </c>
      <c r="AK119" s="23">
        <f t="shared" ca="1" si="127"/>
        <v>0</v>
      </c>
      <c r="AL119" s="23">
        <f t="shared" ca="1" si="128"/>
        <v>0</v>
      </c>
      <c r="AM119" s="23">
        <f t="shared" ca="1" si="129"/>
        <v>0</v>
      </c>
      <c r="AN119" s="23">
        <f t="shared" ca="1" si="132"/>
        <v>0</v>
      </c>
      <c r="AO119" s="23">
        <f t="shared" ca="1" si="133"/>
        <v>0</v>
      </c>
      <c r="AP119" s="23">
        <f t="shared" ca="1" si="146"/>
        <v>0</v>
      </c>
      <c r="AQ119" s="23">
        <f t="shared" ca="1" si="147"/>
        <v>0</v>
      </c>
      <c r="AR119" s="236">
        <f t="shared" ca="1" si="92"/>
        <v>0</v>
      </c>
      <c r="AS119" s="23">
        <f t="shared" ca="1" si="100"/>
        <v>60000</v>
      </c>
      <c r="AT119" s="23">
        <f t="shared" ca="1" si="101"/>
        <v>0</v>
      </c>
      <c r="AU119" s="23">
        <f t="shared" ca="1" si="104"/>
        <v>60000</v>
      </c>
      <c r="AV119" s="23">
        <f t="shared" ca="1" si="105"/>
        <v>0</v>
      </c>
      <c r="AW119" s="23">
        <f t="shared" ca="1" si="114"/>
        <v>105600</v>
      </c>
      <c r="AX119" s="23">
        <f t="shared" ca="1" si="115"/>
        <v>0</v>
      </c>
      <c r="AY119" s="23">
        <f t="shared" ca="1" si="118"/>
        <v>130800</v>
      </c>
      <c r="AZ119" s="23">
        <f t="shared" ca="1" si="119"/>
        <v>0</v>
      </c>
      <c r="BA119" s="23">
        <f t="shared" ca="1" si="124"/>
        <v>60000</v>
      </c>
      <c r="BB119" s="23">
        <f t="shared" ca="1" si="125"/>
        <v>0</v>
      </c>
      <c r="BC119" s="23">
        <f t="shared" ca="1" si="130"/>
        <v>63600</v>
      </c>
      <c r="BD119" s="23">
        <f t="shared" ca="1" si="131"/>
        <v>0</v>
      </c>
      <c r="BE119" s="23">
        <f t="shared" ca="1" si="142"/>
        <v>63600</v>
      </c>
      <c r="BF119" s="23">
        <f t="shared" ca="1" si="143"/>
        <v>0</v>
      </c>
      <c r="BG119" s="23"/>
      <c r="BH119" s="23"/>
      <c r="BI119" s="23"/>
      <c r="BJ119" s="23"/>
      <c r="BK119" s="23"/>
      <c r="BL119" s="23"/>
      <c r="BM119" s="23"/>
      <c r="BN119" s="23"/>
      <c r="BO119" s="236">
        <f t="shared" ca="1" si="93"/>
        <v>543600</v>
      </c>
      <c r="BP119" s="23">
        <f t="shared" ca="1" si="96"/>
        <v>0</v>
      </c>
      <c r="BQ119" s="23">
        <f t="shared" ca="1" si="97"/>
        <v>0</v>
      </c>
      <c r="BR119" s="23">
        <f t="shared" ca="1" si="98"/>
        <v>0</v>
      </c>
      <c r="BS119" s="23">
        <f t="shared" ca="1" si="99"/>
        <v>0</v>
      </c>
      <c r="BT119" s="23">
        <f t="shared" ca="1" si="102"/>
        <v>0</v>
      </c>
      <c r="BU119" s="23">
        <f t="shared" ca="1" si="103"/>
        <v>0</v>
      </c>
      <c r="BV119" s="23">
        <f t="shared" ca="1" si="106"/>
        <v>0</v>
      </c>
      <c r="BW119" s="23">
        <f t="shared" ca="1" si="107"/>
        <v>0</v>
      </c>
      <c r="BX119" s="23">
        <f t="shared" ca="1" si="108"/>
        <v>0</v>
      </c>
      <c r="BY119" s="23">
        <f t="shared" ca="1" si="109"/>
        <v>0</v>
      </c>
      <c r="BZ119" s="23">
        <f t="shared" ca="1" si="116"/>
        <v>0</v>
      </c>
      <c r="CA119" s="23">
        <f t="shared" ca="1" si="117"/>
        <v>0</v>
      </c>
      <c r="CB119" s="23">
        <f t="shared" ca="1" si="122"/>
        <v>0</v>
      </c>
      <c r="CC119" s="23">
        <f t="shared" ca="1" si="123"/>
        <v>0</v>
      </c>
      <c r="CD119" s="23">
        <f t="shared" ca="1" si="134"/>
        <v>0</v>
      </c>
      <c r="CE119" s="23">
        <f t="shared" ca="1" si="135"/>
        <v>0</v>
      </c>
      <c r="CF119" s="23">
        <f t="shared" ca="1" si="136"/>
        <v>0</v>
      </c>
      <c r="CG119" s="23">
        <f t="shared" ca="1" si="137"/>
        <v>0</v>
      </c>
      <c r="CH119" s="23">
        <f t="shared" ca="1" si="144"/>
        <v>0</v>
      </c>
      <c r="CI119" s="23">
        <f t="shared" ca="1" si="145"/>
        <v>0</v>
      </c>
      <c r="CJ119" s="236">
        <f t="shared" ca="1" si="94"/>
        <v>0</v>
      </c>
      <c r="CQ119" s="23">
        <f t="shared" ca="1" si="110"/>
        <v>0</v>
      </c>
      <c r="CR119" s="23">
        <f t="shared" ca="1" si="111"/>
        <v>0</v>
      </c>
      <c r="CS119" s="23">
        <f t="shared" ca="1" si="138"/>
        <v>0</v>
      </c>
      <c r="CT119" s="23">
        <f t="shared" ca="1" si="139"/>
        <v>0</v>
      </c>
      <c r="CU119" s="23">
        <f t="shared" ca="1" si="140"/>
        <v>0</v>
      </c>
      <c r="CV119" s="23">
        <f t="shared" ca="1" si="141"/>
        <v>0</v>
      </c>
    </row>
    <row r="120" spans="1:100" x14ac:dyDescent="0.2">
      <c r="A120" s="180">
        <f ca="1">VLOOKUP($D120,Curves!$A$2:$I$1700,9)</f>
        <v>6.0402385264241E-2</v>
      </c>
      <c r="B120" s="86">
        <f t="shared" ca="1" si="77"/>
        <v>0.57580354502844577</v>
      </c>
      <c r="C120" s="86">
        <f t="shared" ca="1" si="78"/>
        <v>30</v>
      </c>
      <c r="D120" s="143">
        <f t="shared" ca="1" si="95"/>
        <v>40269</v>
      </c>
      <c r="E120" s="181">
        <f ca="1">VLOOKUP($D120,Curves!$A$2:$H$1700,2)*$B120</f>
        <v>2.2082065951840897</v>
      </c>
      <c r="F120" s="180">
        <f ca="1">VLOOKUP($D120,Curves!$A$2:$H$1700,3)*$B120</f>
        <v>0.19577320530967157</v>
      </c>
      <c r="G120" s="180">
        <f ca="1">VLOOKUP($D120,Curves!$A$2:$H$1700,7)*$B120</f>
        <v>-0.1094026735554047</v>
      </c>
      <c r="H120" s="180">
        <f ca="1">VLOOKUP($D120,Curves!$A$2:$H$1700,5)*$B120</f>
        <v>5.758035450284458E-3</v>
      </c>
      <c r="I120" s="180">
        <f ca="1">VLOOKUP($D120,Curves!$A$2:$H$1700,4)*$B120</f>
        <v>-0.20441025848509825</v>
      </c>
      <c r="J120" s="182">
        <f ca="1">VLOOKUP($D120,Curves!$A$2:$H$1700,8)*$B120</f>
        <v>0</v>
      </c>
      <c r="K120" s="180">
        <f t="shared" ca="1" si="79"/>
        <v>17.028472525242435</v>
      </c>
      <c r="L120" s="144">
        <f ca="1">VLOOKUP($D120,Curves!$N$2:$T$2600,2)*$B120</f>
        <v>14.205594679431853</v>
      </c>
      <c r="M120" s="145">
        <f ca="1">VLOOKUP($D120,Curves!$N$2:$T$2600,3)*$B120</f>
        <v>11.838520885784844</v>
      </c>
      <c r="N120" s="189">
        <f t="shared" ca="1" si="80"/>
        <v>0</v>
      </c>
      <c r="O120" s="190">
        <f t="shared" ca="1" si="81"/>
        <v>0</v>
      </c>
      <c r="P120" s="181">
        <f t="shared" ca="1" si="76"/>
        <v>18.561549463880674</v>
      </c>
      <c r="Q120" s="144">
        <f ca="1">VLOOKUP($D120,Curves!$N$2:$T$2600,4)*$B120</f>
        <v>20.387072950909722</v>
      </c>
      <c r="R120" s="145">
        <f ca="1">VLOOKUP($D120,Curves!$N$2:$T$2600,5)*$B120</f>
        <v>10.594785228523401</v>
      </c>
      <c r="S120" s="189">
        <f t="shared" ca="1" si="82"/>
        <v>1</v>
      </c>
      <c r="T120" s="190">
        <f t="shared" ca="1" si="83"/>
        <v>0</v>
      </c>
      <c r="U120" s="157">
        <f t="shared" ca="1" si="84"/>
        <v>17.741029412215138</v>
      </c>
      <c r="V120" s="157">
        <f t="shared" ca="1" si="85"/>
        <v>18.604734729757809</v>
      </c>
      <c r="W120" s="157">
        <f t="shared" ca="1" si="86"/>
        <v>17.028472525242435</v>
      </c>
      <c r="X120" s="144">
        <f ca="1">VLOOKUP($D120,Curves!$N$2:$T$2600,6)*$B120</f>
        <v>10.770371763444251</v>
      </c>
      <c r="Y120" s="145">
        <f ca="1">VLOOKUP($D120,Curves!$N$2:$T$2600,7)*$B120</f>
        <v>19.607439048253799</v>
      </c>
      <c r="Z120" s="208">
        <f t="shared" ca="1" si="87"/>
        <v>0</v>
      </c>
      <c r="AA120" s="189">
        <f t="shared" ca="1" si="88"/>
        <v>1</v>
      </c>
      <c r="AB120" s="189">
        <f t="shared" ca="1" si="89"/>
        <v>0</v>
      </c>
      <c r="AC120" s="189">
        <f t="shared" ca="1" si="89"/>
        <v>0</v>
      </c>
      <c r="AD120" s="189">
        <f t="shared" ca="1" si="90"/>
        <v>0</v>
      </c>
      <c r="AE120" s="190">
        <f t="shared" ca="1" si="91"/>
        <v>1</v>
      </c>
      <c r="AF120" s="23">
        <f t="shared" ca="1" si="112"/>
        <v>0</v>
      </c>
      <c r="AG120" s="23">
        <f t="shared" ca="1" si="113"/>
        <v>0</v>
      </c>
      <c r="AH120" s="23">
        <f t="shared" ca="1" si="120"/>
        <v>0</v>
      </c>
      <c r="AI120" s="23">
        <f t="shared" ca="1" si="121"/>
        <v>0</v>
      </c>
      <c r="AJ120" s="23">
        <f t="shared" ca="1" si="126"/>
        <v>0</v>
      </c>
      <c r="AK120" s="23">
        <f t="shared" ca="1" si="127"/>
        <v>0</v>
      </c>
      <c r="AL120" s="23">
        <f t="shared" ca="1" si="128"/>
        <v>0</v>
      </c>
      <c r="AM120" s="23">
        <f t="shared" ca="1" si="129"/>
        <v>0</v>
      </c>
      <c r="AN120" s="23">
        <f t="shared" ca="1" si="132"/>
        <v>0</v>
      </c>
      <c r="AO120" s="23">
        <f t="shared" ca="1" si="133"/>
        <v>0</v>
      </c>
      <c r="AP120" s="23">
        <f t="shared" ca="1" si="146"/>
        <v>0</v>
      </c>
      <c r="AQ120" s="23">
        <f t="shared" ca="1" si="147"/>
        <v>0</v>
      </c>
      <c r="AR120" s="236">
        <f t="shared" ca="1" si="92"/>
        <v>0</v>
      </c>
      <c r="AS120" s="23">
        <f t="shared" ca="1" si="100"/>
        <v>60000</v>
      </c>
      <c r="AT120" s="23">
        <f t="shared" ca="1" si="101"/>
        <v>0</v>
      </c>
      <c r="AU120" s="23">
        <f t="shared" ca="1" si="104"/>
        <v>60000</v>
      </c>
      <c r="AV120" s="23">
        <f t="shared" ca="1" si="105"/>
        <v>0</v>
      </c>
      <c r="AW120" s="23">
        <f t="shared" ca="1" si="114"/>
        <v>105600</v>
      </c>
      <c r="AX120" s="23">
        <f t="shared" ca="1" si="115"/>
        <v>0</v>
      </c>
      <c r="AY120" s="23">
        <f t="shared" ca="1" si="118"/>
        <v>130800</v>
      </c>
      <c r="AZ120" s="23">
        <f t="shared" ca="1" si="119"/>
        <v>0</v>
      </c>
      <c r="BA120" s="23">
        <f t="shared" ca="1" si="124"/>
        <v>60000</v>
      </c>
      <c r="BB120" s="23">
        <f t="shared" ca="1" si="125"/>
        <v>0</v>
      </c>
      <c r="BC120" s="23">
        <f t="shared" ca="1" si="130"/>
        <v>63600</v>
      </c>
      <c r="BD120" s="23">
        <f t="shared" ca="1" si="131"/>
        <v>0</v>
      </c>
      <c r="BE120" s="23">
        <f t="shared" ca="1" si="142"/>
        <v>63600</v>
      </c>
      <c r="BF120" s="23">
        <f t="shared" ca="1" si="143"/>
        <v>0</v>
      </c>
      <c r="BG120" s="23"/>
      <c r="BH120" s="23"/>
      <c r="BI120" s="23"/>
      <c r="BJ120" s="23"/>
      <c r="BK120" s="23"/>
      <c r="BL120" s="23"/>
      <c r="BM120" s="23"/>
      <c r="BN120" s="23"/>
      <c r="BO120" s="236">
        <f t="shared" ca="1" si="93"/>
        <v>543600</v>
      </c>
      <c r="BP120" s="23">
        <f t="shared" ca="1" si="96"/>
        <v>0</v>
      </c>
      <c r="BQ120" s="23">
        <f t="shared" ca="1" si="97"/>
        <v>0</v>
      </c>
      <c r="BR120" s="23">
        <f t="shared" ca="1" si="98"/>
        <v>0</v>
      </c>
      <c r="BS120" s="23">
        <f t="shared" ca="1" si="99"/>
        <v>0</v>
      </c>
      <c r="BT120" s="23">
        <f t="shared" ca="1" si="102"/>
        <v>0</v>
      </c>
      <c r="BU120" s="23">
        <f t="shared" ca="1" si="103"/>
        <v>0</v>
      </c>
      <c r="BV120" s="23">
        <f t="shared" ca="1" si="106"/>
        <v>0</v>
      </c>
      <c r="BW120" s="23">
        <f t="shared" ca="1" si="107"/>
        <v>0</v>
      </c>
      <c r="BX120" s="23">
        <f t="shared" ca="1" si="108"/>
        <v>0</v>
      </c>
      <c r="BY120" s="23">
        <f t="shared" ca="1" si="109"/>
        <v>0</v>
      </c>
      <c r="BZ120" s="23">
        <f t="shared" ca="1" si="116"/>
        <v>0</v>
      </c>
      <c r="CA120" s="23">
        <f t="shared" ca="1" si="117"/>
        <v>0</v>
      </c>
      <c r="CB120" s="23">
        <f t="shared" ca="1" si="122"/>
        <v>0</v>
      </c>
      <c r="CC120" s="23">
        <f t="shared" ca="1" si="123"/>
        <v>0</v>
      </c>
      <c r="CD120" s="23">
        <f t="shared" ca="1" si="134"/>
        <v>0</v>
      </c>
      <c r="CE120" s="23">
        <f t="shared" ca="1" si="135"/>
        <v>0</v>
      </c>
      <c r="CF120" s="23">
        <f t="shared" ca="1" si="136"/>
        <v>0</v>
      </c>
      <c r="CG120" s="23">
        <f t="shared" ca="1" si="137"/>
        <v>0</v>
      </c>
      <c r="CH120" s="23">
        <f t="shared" ca="1" si="144"/>
        <v>0</v>
      </c>
      <c r="CI120" s="23">
        <f t="shared" ca="1" si="145"/>
        <v>0</v>
      </c>
      <c r="CJ120" s="236">
        <f t="shared" ca="1" si="94"/>
        <v>0</v>
      </c>
      <c r="CQ120" s="23">
        <f t="shared" ca="1" si="110"/>
        <v>0</v>
      </c>
      <c r="CR120" s="23">
        <f t="shared" ca="1" si="111"/>
        <v>0</v>
      </c>
      <c r="CS120" s="23">
        <f t="shared" ca="1" si="138"/>
        <v>0</v>
      </c>
      <c r="CT120" s="23">
        <f t="shared" ca="1" si="139"/>
        <v>0</v>
      </c>
      <c r="CU120" s="23">
        <f t="shared" ca="1" si="140"/>
        <v>0</v>
      </c>
      <c r="CV120" s="23">
        <f t="shared" ca="1" si="141"/>
        <v>0</v>
      </c>
    </row>
    <row r="121" spans="1:100" x14ac:dyDescent="0.2">
      <c r="A121" s="180">
        <f ca="1">VLOOKUP($D121,Curves!$A$2:$I$1700,9)</f>
        <v>6.0421091783342998E-2</v>
      </c>
      <c r="B121" s="86">
        <f t="shared" ca="1" si="77"/>
        <v>0.5728986772998389</v>
      </c>
      <c r="C121" s="86">
        <f t="shared" ca="1" si="78"/>
        <v>31</v>
      </c>
      <c r="D121" s="143">
        <f t="shared" ca="1" si="95"/>
        <v>40299</v>
      </c>
      <c r="E121" s="181">
        <f ca="1">VLOOKUP($D121,Curves!$A$2:$H$1700,2)*$B121</f>
        <v>2.1712859869663896</v>
      </c>
      <c r="F121" s="180">
        <f ca="1">VLOOKUP($D121,Curves!$A$2:$H$1700,3)*$B121</f>
        <v>0.19478555028194525</v>
      </c>
      <c r="G121" s="180">
        <f ca="1">VLOOKUP($D121,Curves!$A$2:$H$1700,7)*$B121</f>
        <v>-0.1088507486869694</v>
      </c>
      <c r="H121" s="180">
        <f ca="1">VLOOKUP($D121,Curves!$A$2:$H$1700,5)*$B121</f>
        <v>5.7289867729983894E-3</v>
      </c>
      <c r="I121" s="180">
        <f ca="1">VLOOKUP($D121,Curves!$A$2:$H$1700,4)*$B121</f>
        <v>-0.20337903044144279</v>
      </c>
      <c r="J121" s="182">
        <f ca="1">VLOOKUP($D121,Curves!$A$2:$H$1700,8)*$B121</f>
        <v>0</v>
      </c>
      <c r="K121" s="180">
        <f t="shared" ca="1" si="79"/>
        <v>16.759302173937101</v>
      </c>
      <c r="L121" s="144">
        <f ca="1">VLOOKUP($D121,Curves!$N$2:$T$2600,2)*$B121</f>
        <v>19.888354941228204</v>
      </c>
      <c r="M121" s="145">
        <f ca="1">VLOOKUP($D121,Curves!$N$2:$T$2600,3)*$B121</f>
        <v>10.581438569728023</v>
      </c>
      <c r="N121" s="189">
        <f t="shared" ca="1" si="80"/>
        <v>1</v>
      </c>
      <c r="O121" s="190">
        <f t="shared" ca="1" si="81"/>
        <v>0</v>
      </c>
      <c r="P121" s="181">
        <f t="shared" ca="1" si="76"/>
        <v>18.284644902247923</v>
      </c>
      <c r="Q121" s="144">
        <f ca="1">VLOOKUP($D121,Curves!$N$2:$T$2600,4)*$B121</f>
        <v>21.535925075142522</v>
      </c>
      <c r="R121" s="145">
        <f ca="1">VLOOKUP($D121,Curves!$N$2:$T$2600,5)*$B121</f>
        <v>15.691694771242588</v>
      </c>
      <c r="S121" s="189">
        <f t="shared" ca="1" si="82"/>
        <v>1</v>
      </c>
      <c r="T121" s="190">
        <f t="shared" ca="1" si="83"/>
        <v>0</v>
      </c>
      <c r="U121" s="157">
        <f t="shared" ca="1" si="84"/>
        <v>17.468264287095653</v>
      </c>
      <c r="V121" s="157">
        <f t="shared" ca="1" si="85"/>
        <v>18.327612303045409</v>
      </c>
      <c r="W121" s="157">
        <f t="shared" ca="1" si="86"/>
        <v>16.759302173937101</v>
      </c>
      <c r="X121" s="144">
        <f ca="1">VLOOKUP($D121,Curves!$N$2:$T$2600,6)*$B121</f>
        <v>17.967914331595523</v>
      </c>
      <c r="Y121" s="145">
        <f ca="1">VLOOKUP($D121,Curves!$N$2:$T$2600,7)*$B121</f>
        <v>12.948088705847294</v>
      </c>
      <c r="Z121" s="208">
        <f t="shared" ca="1" si="87"/>
        <v>1</v>
      </c>
      <c r="AA121" s="189">
        <f t="shared" ca="1" si="88"/>
        <v>0</v>
      </c>
      <c r="AB121" s="189">
        <f t="shared" ca="1" si="89"/>
        <v>0</v>
      </c>
      <c r="AC121" s="189">
        <f t="shared" ca="1" si="89"/>
        <v>0</v>
      </c>
      <c r="AD121" s="189">
        <f t="shared" ca="1" si="90"/>
        <v>1</v>
      </c>
      <c r="AE121" s="190">
        <f t="shared" ca="1" si="91"/>
        <v>0</v>
      </c>
      <c r="AF121" s="23">
        <f t="shared" ca="1" si="112"/>
        <v>105600</v>
      </c>
      <c r="AG121" s="23">
        <f t="shared" ca="1" si="113"/>
        <v>0</v>
      </c>
      <c r="AH121" s="23">
        <f t="shared" ca="1" si="120"/>
        <v>61200</v>
      </c>
      <c r="AI121" s="23">
        <f t="shared" ca="1" si="121"/>
        <v>0</v>
      </c>
      <c r="AJ121" s="23">
        <f t="shared" ca="1" si="126"/>
        <v>50400</v>
      </c>
      <c r="AK121" s="23">
        <f t="shared" ca="1" si="127"/>
        <v>0</v>
      </c>
      <c r="AL121" s="23">
        <f t="shared" ca="1" si="128"/>
        <v>60000</v>
      </c>
      <c r="AM121" s="23">
        <f t="shared" ca="1" si="129"/>
        <v>0</v>
      </c>
      <c r="AN121" s="23">
        <f t="shared" ca="1" si="132"/>
        <v>126720</v>
      </c>
      <c r="AO121" s="23">
        <f t="shared" ca="1" si="133"/>
        <v>0</v>
      </c>
      <c r="AP121" s="23">
        <f t="shared" ca="1" si="146"/>
        <v>66000</v>
      </c>
      <c r="AQ121" s="23">
        <f t="shared" ca="1" si="147"/>
        <v>0</v>
      </c>
      <c r="AR121" s="236">
        <f t="shared" ca="1" si="92"/>
        <v>469920</v>
      </c>
      <c r="AS121" s="23">
        <f t="shared" ca="1" si="100"/>
        <v>60000</v>
      </c>
      <c r="AT121" s="23">
        <f t="shared" ca="1" si="101"/>
        <v>0</v>
      </c>
      <c r="AU121" s="23">
        <f t="shared" ca="1" si="104"/>
        <v>60000</v>
      </c>
      <c r="AV121" s="23">
        <f t="shared" ca="1" si="105"/>
        <v>0</v>
      </c>
      <c r="AW121" s="23">
        <f t="shared" ca="1" si="114"/>
        <v>105600</v>
      </c>
      <c r="AX121" s="23">
        <f t="shared" ca="1" si="115"/>
        <v>0</v>
      </c>
      <c r="AY121" s="23">
        <f t="shared" ca="1" si="118"/>
        <v>130800</v>
      </c>
      <c r="AZ121" s="23">
        <f t="shared" ca="1" si="119"/>
        <v>0</v>
      </c>
      <c r="BA121" s="23">
        <f t="shared" ca="1" si="124"/>
        <v>60000</v>
      </c>
      <c r="BB121" s="23">
        <f t="shared" ca="1" si="125"/>
        <v>0</v>
      </c>
      <c r="BC121" s="23">
        <f t="shared" ca="1" si="130"/>
        <v>63600</v>
      </c>
      <c r="BD121" s="23">
        <f t="shared" ca="1" si="131"/>
        <v>0</v>
      </c>
      <c r="BE121" s="23">
        <f t="shared" ca="1" si="142"/>
        <v>63600</v>
      </c>
      <c r="BF121" s="23">
        <f t="shared" ca="1" si="143"/>
        <v>0</v>
      </c>
      <c r="BG121" s="23"/>
      <c r="BH121" s="23"/>
      <c r="BI121" s="23"/>
      <c r="BJ121" s="23"/>
      <c r="BK121" s="23"/>
      <c r="BL121" s="23"/>
      <c r="BM121" s="23"/>
      <c r="BN121" s="23"/>
      <c r="BO121" s="236">
        <f t="shared" ca="1" si="93"/>
        <v>543600</v>
      </c>
      <c r="BP121" s="23">
        <f t="shared" ca="1" si="96"/>
        <v>0</v>
      </c>
      <c r="BQ121" s="23">
        <f t="shared" ca="1" si="97"/>
        <v>0</v>
      </c>
      <c r="BR121" s="23">
        <f t="shared" ca="1" si="98"/>
        <v>0</v>
      </c>
      <c r="BS121" s="23">
        <f t="shared" ca="1" si="99"/>
        <v>0</v>
      </c>
      <c r="BT121" s="23">
        <f t="shared" ca="1" si="102"/>
        <v>0</v>
      </c>
      <c r="BU121" s="23">
        <f t="shared" ca="1" si="103"/>
        <v>0</v>
      </c>
      <c r="BV121" s="23">
        <f t="shared" ca="1" si="106"/>
        <v>0</v>
      </c>
      <c r="BW121" s="23">
        <f t="shared" ca="1" si="107"/>
        <v>0</v>
      </c>
      <c r="BX121" s="23">
        <f t="shared" ca="1" si="108"/>
        <v>0</v>
      </c>
      <c r="BY121" s="23">
        <f t="shared" ca="1" si="109"/>
        <v>0</v>
      </c>
      <c r="BZ121" s="23">
        <f t="shared" ca="1" si="116"/>
        <v>0</v>
      </c>
      <c r="CA121" s="23">
        <f t="shared" ca="1" si="117"/>
        <v>0</v>
      </c>
      <c r="CB121" s="23">
        <f t="shared" ca="1" si="122"/>
        <v>0</v>
      </c>
      <c r="CC121" s="23">
        <f t="shared" ca="1" si="123"/>
        <v>0</v>
      </c>
      <c r="CD121" s="23">
        <f t="shared" ca="1" si="134"/>
        <v>0</v>
      </c>
      <c r="CE121" s="23">
        <f t="shared" ca="1" si="135"/>
        <v>0</v>
      </c>
      <c r="CF121" s="23">
        <f t="shared" ca="1" si="136"/>
        <v>0</v>
      </c>
      <c r="CG121" s="23">
        <f t="shared" ca="1" si="137"/>
        <v>0</v>
      </c>
      <c r="CH121" s="23">
        <f t="shared" ca="1" si="144"/>
        <v>0</v>
      </c>
      <c r="CI121" s="23">
        <f t="shared" ca="1" si="145"/>
        <v>0</v>
      </c>
      <c r="CJ121" s="236">
        <f t="shared" ca="1" si="94"/>
        <v>0</v>
      </c>
      <c r="CQ121" s="23">
        <f t="shared" ca="1" si="110"/>
        <v>0</v>
      </c>
      <c r="CR121" s="23">
        <f t="shared" ca="1" si="111"/>
        <v>0</v>
      </c>
      <c r="CS121" s="23">
        <f t="shared" ca="1" si="138"/>
        <v>0</v>
      </c>
      <c r="CT121" s="23">
        <f t="shared" ca="1" si="139"/>
        <v>0</v>
      </c>
      <c r="CU121" s="23">
        <f t="shared" ca="1" si="140"/>
        <v>0</v>
      </c>
      <c r="CV121" s="23">
        <f t="shared" ca="1" si="141"/>
        <v>0</v>
      </c>
    </row>
    <row r="122" spans="1:100" x14ac:dyDescent="0.2">
      <c r="A122" s="180">
        <f ca="1">VLOOKUP($D122,Curves!$A$2:$I$1700,9)</f>
        <v>6.0440421853204002E-2</v>
      </c>
      <c r="B122" s="86">
        <f t="shared" ca="1" si="77"/>
        <v>0.56991059044540149</v>
      </c>
      <c r="C122" s="86">
        <f t="shared" ca="1" si="78"/>
        <v>30</v>
      </c>
      <c r="D122" s="143">
        <f t="shared" ca="1" si="95"/>
        <v>40330</v>
      </c>
      <c r="E122" s="181">
        <f ca="1">VLOOKUP($D122,Curves!$A$2:$H$1700,2)*$B122</f>
        <v>2.1713593495969796</v>
      </c>
      <c r="F122" s="180">
        <f ca="1">VLOOKUP($D122,Curves!$A$2:$H$1700,3)*$B122</f>
        <v>0.19376960075143651</v>
      </c>
      <c r="G122" s="180">
        <f ca="1">VLOOKUP($D122,Curves!$A$2:$H$1700,7)*$B122</f>
        <v>-0.10828301218462628</v>
      </c>
      <c r="H122" s="180">
        <f ca="1">VLOOKUP($D122,Curves!$A$2:$H$1700,5)*$B122</f>
        <v>5.6991059044540146E-3</v>
      </c>
      <c r="I122" s="180">
        <f ca="1">VLOOKUP($D122,Curves!$A$2:$H$1700,4)*$B122</f>
        <v>-0.20231825960811753</v>
      </c>
      <c r="J122" s="182">
        <f ca="1">VLOOKUP($D122,Curves!$A$2:$H$1700,8)*$B122</f>
        <v>0</v>
      </c>
      <c r="K122" s="180">
        <f t="shared" ca="1" si="79"/>
        <v>16.767808174916468</v>
      </c>
      <c r="L122" s="144">
        <f ca="1">VLOOKUP($D122,Curves!$N$2:$T$2600,2)*$B122</f>
        <v>18.220214354191853</v>
      </c>
      <c r="M122" s="145">
        <f ca="1">VLOOKUP($D122,Curves!$N$2:$T$2600,3)*$B122</f>
        <v>10.982177077882886</v>
      </c>
      <c r="N122" s="189">
        <f t="shared" ca="1" si="80"/>
        <v>1</v>
      </c>
      <c r="O122" s="190">
        <f t="shared" ca="1" si="81"/>
        <v>0</v>
      </c>
      <c r="P122" s="181">
        <f t="shared" ca="1" si="76"/>
        <v>18.285195121977345</v>
      </c>
      <c r="Q122" s="144">
        <f ca="1">VLOOKUP($D122,Curves!$N$2:$T$2600,4)*$B122</f>
        <v>17.434225294986252</v>
      </c>
      <c r="R122" s="145">
        <f ca="1">VLOOKUP($D122,Curves!$N$2:$T$2600,5)*$B122</f>
        <v>13.877322877345527</v>
      </c>
      <c r="S122" s="189">
        <f t="shared" ca="1" si="82"/>
        <v>0</v>
      </c>
      <c r="T122" s="190">
        <f t="shared" ca="1" si="83"/>
        <v>0</v>
      </c>
      <c r="U122" s="157">
        <f t="shared" ca="1" si="84"/>
        <v>17.473072530592649</v>
      </c>
      <c r="V122" s="157">
        <f t="shared" ca="1" si="85"/>
        <v>18.327938416260753</v>
      </c>
      <c r="W122" s="157">
        <f t="shared" ca="1" si="86"/>
        <v>16.767808174916468</v>
      </c>
      <c r="X122" s="144">
        <f ca="1">VLOOKUP($D122,Curves!$N$2:$T$2600,6)*$B122</f>
        <v>16.599694543164187</v>
      </c>
      <c r="Y122" s="145">
        <f ca="1">VLOOKUP($D122,Curves!$N$2:$T$2600,7)*$B122</f>
        <v>13.260859470727347</v>
      </c>
      <c r="Z122" s="208">
        <f t="shared" ca="1" si="87"/>
        <v>0</v>
      </c>
      <c r="AA122" s="189">
        <f t="shared" ca="1" si="88"/>
        <v>0</v>
      </c>
      <c r="AB122" s="189">
        <f t="shared" ca="1" si="89"/>
        <v>0</v>
      </c>
      <c r="AC122" s="189">
        <f t="shared" ca="1" si="89"/>
        <v>0</v>
      </c>
      <c r="AD122" s="189">
        <f t="shared" ca="1" si="90"/>
        <v>0</v>
      </c>
      <c r="AE122" s="190">
        <f t="shared" ca="1" si="91"/>
        <v>0</v>
      </c>
      <c r="AF122" s="23">
        <f t="shared" ca="1" si="112"/>
        <v>105600</v>
      </c>
      <c r="AG122" s="23">
        <f t="shared" ca="1" si="113"/>
        <v>0</v>
      </c>
      <c r="AH122" s="23">
        <f t="shared" ca="1" si="120"/>
        <v>61200</v>
      </c>
      <c r="AI122" s="23">
        <f t="shared" ca="1" si="121"/>
        <v>0</v>
      </c>
      <c r="AJ122" s="23">
        <f t="shared" ca="1" si="126"/>
        <v>50400</v>
      </c>
      <c r="AK122" s="23">
        <f t="shared" ca="1" si="127"/>
        <v>0</v>
      </c>
      <c r="AL122" s="23">
        <f t="shared" ca="1" si="128"/>
        <v>60000</v>
      </c>
      <c r="AM122" s="23">
        <f t="shared" ca="1" si="129"/>
        <v>0</v>
      </c>
      <c r="AN122" s="23">
        <f t="shared" ca="1" si="132"/>
        <v>126720</v>
      </c>
      <c r="AO122" s="23">
        <f t="shared" ca="1" si="133"/>
        <v>0</v>
      </c>
      <c r="AP122" s="23">
        <f t="shared" ca="1" si="146"/>
        <v>66000</v>
      </c>
      <c r="AQ122" s="23">
        <f t="shared" ca="1" si="147"/>
        <v>0</v>
      </c>
      <c r="AR122" s="236">
        <f t="shared" ca="1" si="92"/>
        <v>469920</v>
      </c>
      <c r="AS122" s="23">
        <f t="shared" ca="1" si="100"/>
        <v>0</v>
      </c>
      <c r="AT122" s="23">
        <f t="shared" ca="1" si="101"/>
        <v>0</v>
      </c>
      <c r="AU122" s="23">
        <f t="shared" ca="1" si="104"/>
        <v>0</v>
      </c>
      <c r="AV122" s="23">
        <f t="shared" ca="1" si="105"/>
        <v>0</v>
      </c>
      <c r="AW122" s="23">
        <f t="shared" ca="1" si="114"/>
        <v>0</v>
      </c>
      <c r="AX122" s="23">
        <f t="shared" ca="1" si="115"/>
        <v>0</v>
      </c>
      <c r="AY122" s="23">
        <f t="shared" ca="1" si="118"/>
        <v>0</v>
      </c>
      <c r="AZ122" s="23">
        <f t="shared" ca="1" si="119"/>
        <v>0</v>
      </c>
      <c r="BA122" s="23">
        <f t="shared" ca="1" si="124"/>
        <v>0</v>
      </c>
      <c r="BB122" s="23">
        <f t="shared" ca="1" si="125"/>
        <v>0</v>
      </c>
      <c r="BC122" s="23">
        <f t="shared" ca="1" si="130"/>
        <v>0</v>
      </c>
      <c r="BD122" s="23">
        <f t="shared" ca="1" si="131"/>
        <v>0</v>
      </c>
      <c r="BE122" s="23">
        <f t="shared" ca="1" si="142"/>
        <v>0</v>
      </c>
      <c r="BF122" s="23">
        <f t="shared" ca="1" si="143"/>
        <v>0</v>
      </c>
      <c r="BG122" s="23"/>
      <c r="BH122" s="23"/>
      <c r="BI122" s="23"/>
      <c r="BJ122" s="23"/>
      <c r="BK122" s="23"/>
      <c r="BL122" s="23"/>
      <c r="BM122" s="23"/>
      <c r="BN122" s="23"/>
      <c r="BO122" s="236">
        <f t="shared" ca="1" si="93"/>
        <v>0</v>
      </c>
      <c r="BP122" s="23">
        <f t="shared" ca="1" si="96"/>
        <v>0</v>
      </c>
      <c r="BQ122" s="23">
        <f t="shared" ca="1" si="97"/>
        <v>0</v>
      </c>
      <c r="BR122" s="23">
        <f t="shared" ca="1" si="98"/>
        <v>0</v>
      </c>
      <c r="BS122" s="23">
        <f t="shared" ca="1" si="99"/>
        <v>0</v>
      </c>
      <c r="BT122" s="23">
        <f t="shared" ca="1" si="102"/>
        <v>0</v>
      </c>
      <c r="BU122" s="23">
        <f t="shared" ca="1" si="103"/>
        <v>0</v>
      </c>
      <c r="BV122" s="23">
        <f t="shared" ca="1" si="106"/>
        <v>0</v>
      </c>
      <c r="BW122" s="23">
        <f t="shared" ca="1" si="107"/>
        <v>0</v>
      </c>
      <c r="BX122" s="23">
        <f t="shared" ca="1" si="108"/>
        <v>0</v>
      </c>
      <c r="BY122" s="23">
        <f t="shared" ca="1" si="109"/>
        <v>0</v>
      </c>
      <c r="BZ122" s="23">
        <f t="shared" ca="1" si="116"/>
        <v>0</v>
      </c>
      <c r="CA122" s="23">
        <f t="shared" ca="1" si="117"/>
        <v>0</v>
      </c>
      <c r="CB122" s="23">
        <f t="shared" ca="1" si="122"/>
        <v>0</v>
      </c>
      <c r="CC122" s="23">
        <f t="shared" ca="1" si="123"/>
        <v>0</v>
      </c>
      <c r="CD122" s="23">
        <f t="shared" ca="1" si="134"/>
        <v>0</v>
      </c>
      <c r="CE122" s="23">
        <f t="shared" ca="1" si="135"/>
        <v>0</v>
      </c>
      <c r="CF122" s="23">
        <f t="shared" ca="1" si="136"/>
        <v>0</v>
      </c>
      <c r="CG122" s="23">
        <f t="shared" ca="1" si="137"/>
        <v>0</v>
      </c>
      <c r="CH122" s="23">
        <f t="shared" ca="1" si="144"/>
        <v>0</v>
      </c>
      <c r="CI122" s="23">
        <f t="shared" ca="1" si="145"/>
        <v>0</v>
      </c>
      <c r="CJ122" s="236">
        <f t="shared" ca="1" si="94"/>
        <v>0</v>
      </c>
      <c r="CQ122" s="23">
        <f t="shared" ca="1" si="110"/>
        <v>0</v>
      </c>
      <c r="CR122" s="23">
        <f t="shared" ca="1" si="111"/>
        <v>0</v>
      </c>
      <c r="CS122" s="23">
        <f t="shared" ca="1" si="138"/>
        <v>0</v>
      </c>
      <c r="CT122" s="23">
        <f t="shared" ca="1" si="139"/>
        <v>0</v>
      </c>
      <c r="CU122" s="23">
        <f t="shared" ca="1" si="140"/>
        <v>0</v>
      </c>
      <c r="CV122" s="23">
        <f t="shared" ca="1" si="141"/>
        <v>0</v>
      </c>
    </row>
    <row r="123" spans="1:100" x14ac:dyDescent="0.2">
      <c r="A123" s="180">
        <f ca="1">VLOOKUP($D123,Curves!$A$2:$I$1700,9)</f>
        <v>6.0459128372542997E-2</v>
      </c>
      <c r="B123" s="86">
        <f t="shared" ca="1" si="77"/>
        <v>0.56703201474295939</v>
      </c>
      <c r="C123" s="86">
        <f t="shared" ca="1" si="78"/>
        <v>31</v>
      </c>
      <c r="D123" s="143">
        <f t="shared" ca="1" si="95"/>
        <v>40360</v>
      </c>
      <c r="E123" s="181">
        <f ca="1">VLOOKUP($D123,Curves!$A$2:$H$1700,2)*$B123</f>
        <v>2.1688974563918197</v>
      </c>
      <c r="F123" s="180">
        <f ca="1">VLOOKUP($D123,Curves!$A$2:$H$1700,3)*$B123</f>
        <v>0.19279088501260622</v>
      </c>
      <c r="G123" s="180">
        <f ca="1">VLOOKUP($D123,Curves!$A$2:$H$1700,7)*$B123</f>
        <v>-0.10773608280116229</v>
      </c>
      <c r="H123" s="180">
        <f ca="1">VLOOKUP($D123,Curves!$A$2:$H$1700,5)*$B123</f>
        <v>5.6703201474295941E-3</v>
      </c>
      <c r="I123" s="180">
        <f ca="1">VLOOKUP($D123,Curves!$A$2:$H$1700,4)*$B123</f>
        <v>-0.20129636523375058</v>
      </c>
      <c r="J123" s="182">
        <f ca="1">VLOOKUP($D123,Curves!$A$2:$H$1700,8)*$B123</f>
        <v>0</v>
      </c>
      <c r="K123" s="180">
        <f t="shared" ca="1" si="79"/>
        <v>16.757008183685521</v>
      </c>
      <c r="L123" s="144">
        <f ca="1">VLOOKUP($D123,Curves!$N$2:$T$2600,2)*$B123</f>
        <v>15.860057357325958</v>
      </c>
      <c r="M123" s="145">
        <f ca="1">VLOOKUP($D123,Curves!$N$2:$T$2600,3)*$B123</f>
        <v>11.420024776923203</v>
      </c>
      <c r="N123" s="189">
        <f t="shared" ca="1" si="80"/>
        <v>0</v>
      </c>
      <c r="O123" s="190">
        <f t="shared" ca="1" si="81"/>
        <v>0</v>
      </c>
      <c r="P123" s="181">
        <f t="shared" ca="1" si="76"/>
        <v>18.266730922938649</v>
      </c>
      <c r="Q123" s="144">
        <f ca="1">VLOOKUP($D123,Curves!$N$2:$T$2600,4)*$B123</f>
        <v>16.353860303154526</v>
      </c>
      <c r="R123" s="145">
        <f ca="1">VLOOKUP($D123,Curves!$N$2:$T$2600,5)*$B123</f>
        <v>12.962351857024052</v>
      </c>
      <c r="S123" s="189">
        <f t="shared" ca="1" si="82"/>
        <v>0</v>
      </c>
      <c r="T123" s="190">
        <f t="shared" ca="1" si="83"/>
        <v>0</v>
      </c>
      <c r="U123" s="157">
        <f t="shared" ca="1" si="84"/>
        <v>17.45871030192993</v>
      </c>
      <c r="V123" s="157">
        <f t="shared" ca="1" si="85"/>
        <v>18.309258324044372</v>
      </c>
      <c r="W123" s="157">
        <f t="shared" ca="1" si="86"/>
        <v>16.757008183685521</v>
      </c>
      <c r="X123" s="144">
        <f ca="1">VLOOKUP($D123,Curves!$N$2:$T$2600,6)*$B123</f>
        <v>15.439956672226097</v>
      </c>
      <c r="Y123" s="145">
        <f ca="1">VLOOKUP($D123,Curves!$N$2:$T$2600,7)*$B123</f>
        <v>12.344404252472366</v>
      </c>
      <c r="Z123" s="208">
        <f t="shared" ca="1" si="87"/>
        <v>0</v>
      </c>
      <c r="AA123" s="189">
        <f t="shared" ca="1" si="88"/>
        <v>0</v>
      </c>
      <c r="AB123" s="189">
        <f t="shared" ca="1" si="89"/>
        <v>0</v>
      </c>
      <c r="AC123" s="189">
        <f t="shared" ca="1" si="89"/>
        <v>0</v>
      </c>
      <c r="AD123" s="189">
        <f t="shared" ca="1" si="90"/>
        <v>0</v>
      </c>
      <c r="AE123" s="190">
        <f t="shared" ca="1" si="91"/>
        <v>0</v>
      </c>
      <c r="AF123" s="23">
        <f t="shared" ca="1" si="112"/>
        <v>0</v>
      </c>
      <c r="AG123" s="23">
        <f t="shared" ca="1" si="113"/>
        <v>0</v>
      </c>
      <c r="AH123" s="23">
        <f t="shared" ca="1" si="120"/>
        <v>0</v>
      </c>
      <c r="AI123" s="23">
        <f t="shared" ca="1" si="121"/>
        <v>0</v>
      </c>
      <c r="AJ123" s="23">
        <f t="shared" ca="1" si="126"/>
        <v>0</v>
      </c>
      <c r="AK123" s="23">
        <f t="shared" ca="1" si="127"/>
        <v>0</v>
      </c>
      <c r="AL123" s="23">
        <f t="shared" ca="1" si="128"/>
        <v>0</v>
      </c>
      <c r="AM123" s="23">
        <f t="shared" ca="1" si="129"/>
        <v>0</v>
      </c>
      <c r="AN123" s="23">
        <f t="shared" ca="1" si="132"/>
        <v>0</v>
      </c>
      <c r="AO123" s="23">
        <f t="shared" ca="1" si="133"/>
        <v>0</v>
      </c>
      <c r="AP123" s="23">
        <f t="shared" ca="1" si="146"/>
        <v>0</v>
      </c>
      <c r="AQ123" s="23">
        <f t="shared" ca="1" si="147"/>
        <v>0</v>
      </c>
      <c r="AR123" s="236">
        <f t="shared" ca="1" si="92"/>
        <v>0</v>
      </c>
      <c r="AS123" s="23">
        <f t="shared" ca="1" si="100"/>
        <v>0</v>
      </c>
      <c r="AT123" s="23">
        <f t="shared" ca="1" si="101"/>
        <v>0</v>
      </c>
      <c r="AU123" s="23">
        <f t="shared" ca="1" si="104"/>
        <v>0</v>
      </c>
      <c r="AV123" s="23">
        <f t="shared" ca="1" si="105"/>
        <v>0</v>
      </c>
      <c r="AW123" s="23">
        <f t="shared" ca="1" si="114"/>
        <v>0</v>
      </c>
      <c r="AX123" s="23">
        <f t="shared" ca="1" si="115"/>
        <v>0</v>
      </c>
      <c r="AY123" s="23">
        <f t="shared" ca="1" si="118"/>
        <v>0</v>
      </c>
      <c r="AZ123" s="23">
        <f t="shared" ca="1" si="119"/>
        <v>0</v>
      </c>
      <c r="BA123" s="23">
        <f t="shared" ca="1" si="124"/>
        <v>0</v>
      </c>
      <c r="BB123" s="23">
        <f t="shared" ca="1" si="125"/>
        <v>0</v>
      </c>
      <c r="BC123" s="23">
        <f t="shared" ca="1" si="130"/>
        <v>0</v>
      </c>
      <c r="BD123" s="23">
        <f t="shared" ca="1" si="131"/>
        <v>0</v>
      </c>
      <c r="BE123" s="23">
        <f t="shared" ca="1" si="142"/>
        <v>0</v>
      </c>
      <c r="BF123" s="23">
        <f t="shared" ca="1" si="143"/>
        <v>0</v>
      </c>
      <c r="BG123" s="23"/>
      <c r="BH123" s="23"/>
      <c r="BI123" s="23"/>
      <c r="BJ123" s="23"/>
      <c r="BK123" s="23"/>
      <c r="BL123" s="23"/>
      <c r="BM123" s="23"/>
      <c r="BN123" s="23"/>
      <c r="BO123" s="236">
        <f t="shared" ca="1" si="93"/>
        <v>0</v>
      </c>
      <c r="BP123" s="23">
        <f t="shared" ca="1" si="96"/>
        <v>0</v>
      </c>
      <c r="BQ123" s="23">
        <f t="shared" ca="1" si="97"/>
        <v>0</v>
      </c>
      <c r="BR123" s="23">
        <f t="shared" ca="1" si="98"/>
        <v>0</v>
      </c>
      <c r="BS123" s="23">
        <f t="shared" ca="1" si="99"/>
        <v>0</v>
      </c>
      <c r="BT123" s="23">
        <f t="shared" ca="1" si="102"/>
        <v>0</v>
      </c>
      <c r="BU123" s="23">
        <f t="shared" ca="1" si="103"/>
        <v>0</v>
      </c>
      <c r="BV123" s="23">
        <f t="shared" ca="1" si="106"/>
        <v>0</v>
      </c>
      <c r="BW123" s="23">
        <f t="shared" ca="1" si="107"/>
        <v>0</v>
      </c>
      <c r="BX123" s="23">
        <f t="shared" ca="1" si="108"/>
        <v>0</v>
      </c>
      <c r="BY123" s="23">
        <f t="shared" ca="1" si="109"/>
        <v>0</v>
      </c>
      <c r="BZ123" s="23">
        <f t="shared" ca="1" si="116"/>
        <v>0</v>
      </c>
      <c r="CA123" s="23">
        <f t="shared" ca="1" si="117"/>
        <v>0</v>
      </c>
      <c r="CB123" s="23">
        <f t="shared" ca="1" si="122"/>
        <v>0</v>
      </c>
      <c r="CC123" s="23">
        <f t="shared" ca="1" si="123"/>
        <v>0</v>
      </c>
      <c r="CD123" s="23">
        <f t="shared" ca="1" si="134"/>
        <v>0</v>
      </c>
      <c r="CE123" s="23">
        <f t="shared" ca="1" si="135"/>
        <v>0</v>
      </c>
      <c r="CF123" s="23">
        <f t="shared" ca="1" si="136"/>
        <v>0</v>
      </c>
      <c r="CG123" s="23">
        <f t="shared" ca="1" si="137"/>
        <v>0</v>
      </c>
      <c r="CH123" s="23">
        <f t="shared" ca="1" si="144"/>
        <v>0</v>
      </c>
      <c r="CI123" s="23">
        <f t="shared" ca="1" si="145"/>
        <v>0</v>
      </c>
      <c r="CJ123" s="236">
        <f t="shared" ca="1" si="94"/>
        <v>0</v>
      </c>
      <c r="CQ123" s="23">
        <f t="shared" ca="1" si="110"/>
        <v>0</v>
      </c>
      <c r="CR123" s="23">
        <f t="shared" ca="1" si="111"/>
        <v>0</v>
      </c>
      <c r="CS123" s="23">
        <f t="shared" ca="1" si="138"/>
        <v>0</v>
      </c>
      <c r="CT123" s="23">
        <f t="shared" ca="1" si="139"/>
        <v>0</v>
      </c>
      <c r="CU123" s="23">
        <f t="shared" ca="1" si="140"/>
        <v>0</v>
      </c>
      <c r="CV123" s="23">
        <f t="shared" ca="1" si="141"/>
        <v>0</v>
      </c>
    </row>
    <row r="124" spans="1:100" x14ac:dyDescent="0.2">
      <c r="A124" s="180">
        <f ca="1">VLOOKUP($D124,Curves!$A$2:$I$1700,9)</f>
        <v>6.0478458442648E-2</v>
      </c>
      <c r="B124" s="86">
        <f t="shared" ca="1" si="77"/>
        <v>0.56407099355298207</v>
      </c>
      <c r="C124" s="86">
        <f t="shared" ca="1" si="78"/>
        <v>31</v>
      </c>
      <c r="D124" s="143">
        <f t="shared" ca="1" si="95"/>
        <v>40391</v>
      </c>
      <c r="E124" s="181">
        <f ca="1">VLOOKUP($D124,Curves!$A$2:$H$1700,2)*$B124</f>
        <v>2.163212260275686</v>
      </c>
      <c r="F124" s="180">
        <f ca="1">VLOOKUP($D124,Curves!$A$2:$H$1700,3)*$B124</f>
        <v>0.19178413780801393</v>
      </c>
      <c r="G124" s="180">
        <f ca="1">VLOOKUP($D124,Curves!$A$2:$H$1700,7)*$B124</f>
        <v>-0.10717348877506659</v>
      </c>
      <c r="H124" s="180">
        <f ca="1">VLOOKUP($D124,Curves!$A$2:$H$1700,5)*$B124</f>
        <v>5.640709935529821E-3</v>
      </c>
      <c r="I124" s="180">
        <f ca="1">VLOOKUP($D124,Curves!$A$2:$H$1700,4)*$B124</f>
        <v>-0.20024520271130863</v>
      </c>
      <c r="J124" s="182">
        <f ca="1">VLOOKUP($D124,Curves!$A$2:$H$1700,8)*$B124</f>
        <v>0</v>
      </c>
      <c r="K124" s="180">
        <f t="shared" ca="1" si="79"/>
        <v>16.722252931732832</v>
      </c>
      <c r="L124" s="144">
        <f ca="1">VLOOKUP($D124,Curves!$N$2:$T$2600,2)*$B124</f>
        <v>13.58934275861793</v>
      </c>
      <c r="M124" s="145">
        <f ca="1">VLOOKUP($D124,Curves!$N$2:$T$2600,3)*$B124</f>
        <v>8.6810525907803946</v>
      </c>
      <c r="N124" s="189">
        <f t="shared" ca="1" si="80"/>
        <v>0</v>
      </c>
      <c r="O124" s="190">
        <f t="shared" ca="1" si="81"/>
        <v>0</v>
      </c>
      <c r="P124" s="181">
        <f t="shared" ca="1" si="76"/>
        <v>18.224091952067646</v>
      </c>
      <c r="Q124" s="144">
        <f ca="1">VLOOKUP($D124,Curves!$N$2:$T$2600,4)*$B124</f>
        <v>14.58135789160648</v>
      </c>
      <c r="R124" s="145">
        <f ca="1">VLOOKUP($D124,Curves!$N$2:$T$2600,5)*$B124</f>
        <v>10.880929465637024</v>
      </c>
      <c r="S124" s="189">
        <f t="shared" ca="1" si="82"/>
        <v>0</v>
      </c>
      <c r="T124" s="190">
        <f t="shared" ca="1" si="83"/>
        <v>0</v>
      </c>
      <c r="U124" s="157">
        <f t="shared" ca="1" si="84"/>
        <v>17.420290786254647</v>
      </c>
      <c r="V124" s="157">
        <f t="shared" ca="1" si="85"/>
        <v>18.266397276584119</v>
      </c>
      <c r="W124" s="157">
        <f t="shared" ca="1" si="86"/>
        <v>16.722252931732832</v>
      </c>
      <c r="X124" s="144">
        <f ca="1">VLOOKUP($D124,Curves!$N$2:$T$2600,6)*$B124</f>
        <v>10.327787076131351</v>
      </c>
      <c r="Y124" s="145">
        <f ca="1">VLOOKUP($D124,Curves!$N$2:$T$2600,7)*$B124</f>
        <v>8.9297184128796037</v>
      </c>
      <c r="Z124" s="208">
        <f t="shared" ca="1" si="87"/>
        <v>0</v>
      </c>
      <c r="AA124" s="189">
        <f t="shared" ca="1" si="88"/>
        <v>0</v>
      </c>
      <c r="AB124" s="189">
        <f t="shared" ca="1" si="89"/>
        <v>0</v>
      </c>
      <c r="AC124" s="189">
        <f t="shared" ca="1" si="89"/>
        <v>0</v>
      </c>
      <c r="AD124" s="189">
        <f t="shared" ca="1" si="90"/>
        <v>0</v>
      </c>
      <c r="AE124" s="190">
        <f t="shared" ca="1" si="91"/>
        <v>0</v>
      </c>
      <c r="AF124" s="23">
        <f t="shared" ca="1" si="112"/>
        <v>0</v>
      </c>
      <c r="AG124" s="23">
        <f t="shared" ca="1" si="113"/>
        <v>0</v>
      </c>
      <c r="AH124" s="23">
        <f t="shared" ca="1" si="120"/>
        <v>0</v>
      </c>
      <c r="AI124" s="23">
        <f t="shared" ca="1" si="121"/>
        <v>0</v>
      </c>
      <c r="AJ124" s="23">
        <f t="shared" ca="1" si="126"/>
        <v>0</v>
      </c>
      <c r="AK124" s="23">
        <f t="shared" ca="1" si="127"/>
        <v>0</v>
      </c>
      <c r="AL124" s="23">
        <f t="shared" ca="1" si="128"/>
        <v>0</v>
      </c>
      <c r="AM124" s="23">
        <f t="shared" ca="1" si="129"/>
        <v>0</v>
      </c>
      <c r="AN124" s="23">
        <f t="shared" ca="1" si="132"/>
        <v>0</v>
      </c>
      <c r="AO124" s="23">
        <f t="shared" ca="1" si="133"/>
        <v>0</v>
      </c>
      <c r="AP124" s="23">
        <f t="shared" ca="1" si="146"/>
        <v>0</v>
      </c>
      <c r="AQ124" s="23">
        <f t="shared" ca="1" si="147"/>
        <v>0</v>
      </c>
      <c r="AR124" s="236">
        <f t="shared" ca="1" si="92"/>
        <v>0</v>
      </c>
      <c r="AS124" s="23">
        <f t="shared" ca="1" si="100"/>
        <v>0</v>
      </c>
      <c r="AT124" s="23">
        <f t="shared" ca="1" si="101"/>
        <v>0</v>
      </c>
      <c r="AU124" s="23">
        <f t="shared" ca="1" si="104"/>
        <v>0</v>
      </c>
      <c r="AV124" s="23">
        <f t="shared" ca="1" si="105"/>
        <v>0</v>
      </c>
      <c r="AW124" s="23">
        <f t="shared" ca="1" si="114"/>
        <v>0</v>
      </c>
      <c r="AX124" s="23">
        <f t="shared" ca="1" si="115"/>
        <v>0</v>
      </c>
      <c r="AY124" s="23">
        <f t="shared" ca="1" si="118"/>
        <v>0</v>
      </c>
      <c r="AZ124" s="23">
        <f t="shared" ca="1" si="119"/>
        <v>0</v>
      </c>
      <c r="BA124" s="23">
        <f t="shared" ca="1" si="124"/>
        <v>0</v>
      </c>
      <c r="BB124" s="23">
        <f t="shared" ca="1" si="125"/>
        <v>0</v>
      </c>
      <c r="BC124" s="23">
        <f t="shared" ca="1" si="130"/>
        <v>0</v>
      </c>
      <c r="BD124" s="23">
        <f t="shared" ca="1" si="131"/>
        <v>0</v>
      </c>
      <c r="BE124" s="23">
        <f t="shared" ca="1" si="142"/>
        <v>0</v>
      </c>
      <c r="BF124" s="23">
        <f t="shared" ca="1" si="143"/>
        <v>0</v>
      </c>
      <c r="BG124" s="23"/>
      <c r="BH124" s="23"/>
      <c r="BI124" s="23"/>
      <c r="BJ124" s="23"/>
      <c r="BK124" s="23"/>
      <c r="BL124" s="23"/>
      <c r="BM124" s="23"/>
      <c r="BN124" s="23"/>
      <c r="BO124" s="236">
        <f t="shared" ca="1" si="93"/>
        <v>0</v>
      </c>
      <c r="BP124" s="23">
        <f t="shared" ca="1" si="96"/>
        <v>0</v>
      </c>
      <c r="BQ124" s="23">
        <f t="shared" ca="1" si="97"/>
        <v>0</v>
      </c>
      <c r="BR124" s="23">
        <f t="shared" ca="1" si="98"/>
        <v>0</v>
      </c>
      <c r="BS124" s="23">
        <f t="shared" ca="1" si="99"/>
        <v>0</v>
      </c>
      <c r="BT124" s="23">
        <f t="shared" ca="1" si="102"/>
        <v>0</v>
      </c>
      <c r="BU124" s="23">
        <f t="shared" ca="1" si="103"/>
        <v>0</v>
      </c>
      <c r="BV124" s="23">
        <f t="shared" ca="1" si="106"/>
        <v>0</v>
      </c>
      <c r="BW124" s="23">
        <f t="shared" ca="1" si="107"/>
        <v>0</v>
      </c>
      <c r="BX124" s="23">
        <f t="shared" ca="1" si="108"/>
        <v>0</v>
      </c>
      <c r="BY124" s="23">
        <f t="shared" ca="1" si="109"/>
        <v>0</v>
      </c>
      <c r="BZ124" s="23">
        <f t="shared" ca="1" si="116"/>
        <v>0</v>
      </c>
      <c r="CA124" s="23">
        <f t="shared" ca="1" si="117"/>
        <v>0</v>
      </c>
      <c r="CB124" s="23">
        <f t="shared" ca="1" si="122"/>
        <v>0</v>
      </c>
      <c r="CC124" s="23">
        <f t="shared" ca="1" si="123"/>
        <v>0</v>
      </c>
      <c r="CD124" s="23">
        <f t="shared" ca="1" si="134"/>
        <v>0</v>
      </c>
      <c r="CE124" s="23">
        <f t="shared" ca="1" si="135"/>
        <v>0</v>
      </c>
      <c r="CF124" s="23">
        <f t="shared" ca="1" si="136"/>
        <v>0</v>
      </c>
      <c r="CG124" s="23">
        <f t="shared" ca="1" si="137"/>
        <v>0</v>
      </c>
      <c r="CH124" s="23">
        <f t="shared" ca="1" si="144"/>
        <v>0</v>
      </c>
      <c r="CI124" s="23">
        <f t="shared" ca="1" si="145"/>
        <v>0</v>
      </c>
      <c r="CJ124" s="236">
        <f t="shared" ca="1" si="94"/>
        <v>0</v>
      </c>
      <c r="CQ124" s="23">
        <f t="shared" ca="1" si="110"/>
        <v>0</v>
      </c>
      <c r="CR124" s="23">
        <f t="shared" ca="1" si="111"/>
        <v>0</v>
      </c>
      <c r="CS124" s="23">
        <f t="shared" ca="1" si="138"/>
        <v>0</v>
      </c>
      <c r="CT124" s="23">
        <f t="shared" ca="1" si="139"/>
        <v>0</v>
      </c>
      <c r="CU124" s="23">
        <f t="shared" ca="1" si="140"/>
        <v>0</v>
      </c>
      <c r="CV124" s="23">
        <f t="shared" ca="1" si="141"/>
        <v>0</v>
      </c>
    </row>
    <row r="125" spans="1:100" x14ac:dyDescent="0.2">
      <c r="A125" s="180">
        <f ca="1">VLOOKUP($D125,Curves!$A$2:$I$1700,9)</f>
        <v>6.0497788512878001E-2</v>
      </c>
      <c r="B125" s="86">
        <f t="shared" ca="1" si="77"/>
        <v>0.56112364853005181</v>
      </c>
      <c r="C125" s="86">
        <f t="shared" ca="1" si="78"/>
        <v>30</v>
      </c>
      <c r="D125" s="143">
        <f t="shared" ca="1" si="95"/>
        <v>40422</v>
      </c>
      <c r="E125" s="181">
        <f ca="1">VLOOKUP($D125,Curves!$A$2:$H$1700,2)*$B125</f>
        <v>2.1614482941377595</v>
      </c>
      <c r="F125" s="180">
        <f ca="1">VLOOKUP($D125,Curves!$A$2:$H$1700,3)*$B125</f>
        <v>0.19078204050021763</v>
      </c>
      <c r="G125" s="180">
        <f ca="1">VLOOKUP($D125,Curves!$A$2:$H$1700,7)*$B125</f>
        <v>-0.10661349322070984</v>
      </c>
      <c r="H125" s="180">
        <f ca="1">VLOOKUP($D125,Curves!$A$2:$H$1700,5)*$B125</f>
        <v>5.611236485300518E-3</v>
      </c>
      <c r="I125" s="180">
        <f ca="1">VLOOKUP($D125,Curves!$A$2:$H$1700,4)*$B125</f>
        <v>-0.19919889522816839</v>
      </c>
      <c r="J125" s="182">
        <f ca="1">VLOOKUP($D125,Curves!$A$2:$H$1700,8)*$B125</f>
        <v>0</v>
      </c>
      <c r="K125" s="180">
        <f t="shared" ca="1" si="79"/>
        <v>16.716870491821933</v>
      </c>
      <c r="L125" s="144">
        <f ca="1">VLOOKUP($D125,Curves!$N$2:$T$2600,2)*$B125</f>
        <v>13.798898482228457</v>
      </c>
      <c r="M125" s="145">
        <f ca="1">VLOOKUP($D125,Curves!$N$2:$T$2600,3)*$B125</f>
        <v>8.602025531965694</v>
      </c>
      <c r="N125" s="189">
        <f t="shared" ca="1" si="80"/>
        <v>0</v>
      </c>
      <c r="O125" s="190">
        <f t="shared" ca="1" si="81"/>
        <v>0</v>
      </c>
      <c r="P125" s="181">
        <f t="shared" ca="1" si="76"/>
        <v>18.210862206033198</v>
      </c>
      <c r="Q125" s="144">
        <f ca="1">VLOOKUP($D125,Curves!$N$2:$T$2600,4)*$B125</f>
        <v>15.346853854392027</v>
      </c>
      <c r="R125" s="145">
        <f ca="1">VLOOKUP($D125,Curves!$N$2:$T$2600,5)*$B125</f>
        <v>8.0914030118033473</v>
      </c>
      <c r="S125" s="189">
        <f t="shared" ca="1" si="82"/>
        <v>0</v>
      </c>
      <c r="T125" s="190">
        <f t="shared" ca="1" si="83"/>
        <v>0</v>
      </c>
      <c r="U125" s="157">
        <f t="shared" ca="1" si="84"/>
        <v>17.411261006877872</v>
      </c>
      <c r="V125" s="157">
        <f t="shared" ca="1" si="85"/>
        <v>18.25294647967295</v>
      </c>
      <c r="W125" s="157">
        <f t="shared" ca="1" si="86"/>
        <v>16.716870491821933</v>
      </c>
      <c r="X125" s="144">
        <f ca="1">VLOOKUP($D125,Curves!$N$2:$T$2600,6)*$B125</f>
        <v>10.975227592933079</v>
      </c>
      <c r="Y125" s="145">
        <f ca="1">VLOOKUP($D125,Curves!$N$2:$T$2600,7)*$B125</f>
        <v>8.7386304577776954</v>
      </c>
      <c r="Z125" s="208">
        <f t="shared" ca="1" si="87"/>
        <v>0</v>
      </c>
      <c r="AA125" s="189">
        <f t="shared" ca="1" si="88"/>
        <v>0</v>
      </c>
      <c r="AB125" s="189">
        <f t="shared" ca="1" si="89"/>
        <v>0</v>
      </c>
      <c r="AC125" s="189">
        <f t="shared" ca="1" si="89"/>
        <v>0</v>
      </c>
      <c r="AD125" s="189">
        <f t="shared" ca="1" si="90"/>
        <v>0</v>
      </c>
      <c r="AE125" s="190">
        <f t="shared" ca="1" si="91"/>
        <v>0</v>
      </c>
      <c r="AF125" s="23">
        <f t="shared" ca="1" si="112"/>
        <v>0</v>
      </c>
      <c r="AG125" s="23">
        <f t="shared" ca="1" si="113"/>
        <v>0</v>
      </c>
      <c r="AH125" s="23">
        <f t="shared" ca="1" si="120"/>
        <v>0</v>
      </c>
      <c r="AI125" s="23">
        <f t="shared" ca="1" si="121"/>
        <v>0</v>
      </c>
      <c r="AJ125" s="23">
        <f t="shared" ca="1" si="126"/>
        <v>0</v>
      </c>
      <c r="AK125" s="23">
        <f t="shared" ca="1" si="127"/>
        <v>0</v>
      </c>
      <c r="AL125" s="23">
        <f t="shared" ca="1" si="128"/>
        <v>0</v>
      </c>
      <c r="AM125" s="23">
        <f t="shared" ca="1" si="129"/>
        <v>0</v>
      </c>
      <c r="AN125" s="23">
        <f t="shared" ca="1" si="132"/>
        <v>0</v>
      </c>
      <c r="AO125" s="23">
        <f t="shared" ca="1" si="133"/>
        <v>0</v>
      </c>
      <c r="AP125" s="23">
        <f t="shared" ca="1" si="146"/>
        <v>0</v>
      </c>
      <c r="AQ125" s="23">
        <f t="shared" ca="1" si="147"/>
        <v>0</v>
      </c>
      <c r="AR125" s="236">
        <f t="shared" ca="1" si="92"/>
        <v>0</v>
      </c>
      <c r="AS125" s="23">
        <f t="shared" ca="1" si="100"/>
        <v>0</v>
      </c>
      <c r="AT125" s="23">
        <f t="shared" ca="1" si="101"/>
        <v>0</v>
      </c>
      <c r="AU125" s="23">
        <f t="shared" ca="1" si="104"/>
        <v>0</v>
      </c>
      <c r="AV125" s="23">
        <f t="shared" ca="1" si="105"/>
        <v>0</v>
      </c>
      <c r="AW125" s="23">
        <f t="shared" ca="1" si="114"/>
        <v>0</v>
      </c>
      <c r="AX125" s="23">
        <f t="shared" ca="1" si="115"/>
        <v>0</v>
      </c>
      <c r="AY125" s="23">
        <f t="shared" ca="1" si="118"/>
        <v>0</v>
      </c>
      <c r="AZ125" s="23">
        <f t="shared" ca="1" si="119"/>
        <v>0</v>
      </c>
      <c r="BA125" s="23">
        <f t="shared" ca="1" si="124"/>
        <v>0</v>
      </c>
      <c r="BB125" s="23">
        <f t="shared" ca="1" si="125"/>
        <v>0</v>
      </c>
      <c r="BC125" s="23">
        <f t="shared" ca="1" si="130"/>
        <v>0</v>
      </c>
      <c r="BD125" s="23">
        <f t="shared" ca="1" si="131"/>
        <v>0</v>
      </c>
      <c r="BE125" s="23">
        <f t="shared" ca="1" si="142"/>
        <v>0</v>
      </c>
      <c r="BF125" s="23">
        <f t="shared" ca="1" si="143"/>
        <v>0</v>
      </c>
      <c r="BG125" s="23"/>
      <c r="BH125" s="23"/>
      <c r="BI125" s="23"/>
      <c r="BJ125" s="23"/>
      <c r="BK125" s="23"/>
      <c r="BL125" s="23"/>
      <c r="BM125" s="23"/>
      <c r="BN125" s="23"/>
      <c r="BO125" s="236">
        <f t="shared" ca="1" si="93"/>
        <v>0</v>
      </c>
      <c r="BP125" s="23">
        <f t="shared" ca="1" si="96"/>
        <v>0</v>
      </c>
      <c r="BQ125" s="23">
        <f t="shared" ca="1" si="97"/>
        <v>0</v>
      </c>
      <c r="BR125" s="23">
        <f t="shared" ca="1" si="98"/>
        <v>0</v>
      </c>
      <c r="BS125" s="23">
        <f t="shared" ca="1" si="99"/>
        <v>0</v>
      </c>
      <c r="BT125" s="23">
        <f t="shared" ca="1" si="102"/>
        <v>0</v>
      </c>
      <c r="BU125" s="23">
        <f t="shared" ca="1" si="103"/>
        <v>0</v>
      </c>
      <c r="BV125" s="23">
        <f t="shared" ca="1" si="106"/>
        <v>0</v>
      </c>
      <c r="BW125" s="23">
        <f t="shared" ca="1" si="107"/>
        <v>0</v>
      </c>
      <c r="BX125" s="23">
        <f t="shared" ca="1" si="108"/>
        <v>0</v>
      </c>
      <c r="BY125" s="23">
        <f t="shared" ca="1" si="109"/>
        <v>0</v>
      </c>
      <c r="BZ125" s="23">
        <f t="shared" ca="1" si="116"/>
        <v>0</v>
      </c>
      <c r="CA125" s="23">
        <f t="shared" ca="1" si="117"/>
        <v>0</v>
      </c>
      <c r="CB125" s="23">
        <f t="shared" ca="1" si="122"/>
        <v>0</v>
      </c>
      <c r="CC125" s="23">
        <f t="shared" ca="1" si="123"/>
        <v>0</v>
      </c>
      <c r="CD125" s="23">
        <f t="shared" ca="1" si="134"/>
        <v>0</v>
      </c>
      <c r="CE125" s="23">
        <f t="shared" ca="1" si="135"/>
        <v>0</v>
      </c>
      <c r="CF125" s="23">
        <f t="shared" ca="1" si="136"/>
        <v>0</v>
      </c>
      <c r="CG125" s="23">
        <f t="shared" ca="1" si="137"/>
        <v>0</v>
      </c>
      <c r="CH125" s="23">
        <f t="shared" ca="1" si="144"/>
        <v>0</v>
      </c>
      <c r="CI125" s="23">
        <f t="shared" ca="1" si="145"/>
        <v>0</v>
      </c>
      <c r="CJ125" s="236">
        <f t="shared" ca="1" si="94"/>
        <v>0</v>
      </c>
      <c r="CQ125" s="23">
        <f t="shared" ca="1" si="110"/>
        <v>0</v>
      </c>
      <c r="CR125" s="23">
        <f t="shared" ca="1" si="111"/>
        <v>0</v>
      </c>
      <c r="CS125" s="23">
        <f t="shared" ca="1" si="138"/>
        <v>0</v>
      </c>
      <c r="CT125" s="23">
        <f t="shared" ca="1" si="139"/>
        <v>0</v>
      </c>
      <c r="CU125" s="23">
        <f t="shared" ca="1" si="140"/>
        <v>0</v>
      </c>
      <c r="CV125" s="23">
        <f t="shared" ca="1" si="141"/>
        <v>0</v>
      </c>
    </row>
    <row r="126" spans="1:100" x14ac:dyDescent="0.2">
      <c r="A126" s="180">
        <f ca="1">VLOOKUP($D126,Curves!$A$2:$I$1700,9)</f>
        <v>6.0516495032573003E-2</v>
      </c>
      <c r="B126" s="86">
        <f t="shared" ca="1" si="77"/>
        <v>0.55828435102805296</v>
      </c>
      <c r="C126" s="86">
        <f t="shared" ca="1" si="78"/>
        <v>31</v>
      </c>
      <c r="D126" s="143">
        <f t="shared" ca="1" si="95"/>
        <v>40452</v>
      </c>
      <c r="E126" s="181">
        <f ca="1">VLOOKUP($D126,Curves!$A$2:$H$1700,2)*$B126</f>
        <v>2.1560941636703408</v>
      </c>
      <c r="F126" s="180">
        <f ca="1">VLOOKUP($D126,Curves!$A$2:$H$1700,3)*$B126</f>
        <v>0.18981667934953803</v>
      </c>
      <c r="G126" s="180">
        <f ca="1">VLOOKUP($D126,Curves!$A$2:$H$1700,7)*$B126</f>
        <v>-0.10607402669533006</v>
      </c>
      <c r="H126" s="180">
        <f ca="1">VLOOKUP($D126,Curves!$A$2:$H$1700,5)*$B126</f>
        <v>5.5828435102805293E-3</v>
      </c>
      <c r="I126" s="180">
        <f ca="1">VLOOKUP($D126,Curves!$A$2:$H$1700,4)*$B126</f>
        <v>-0.19819094461495879</v>
      </c>
      <c r="J126" s="182">
        <f ca="1">VLOOKUP($D126,Curves!$A$2:$H$1700,8)*$B126</f>
        <v>0</v>
      </c>
      <c r="K126" s="180">
        <f t="shared" ca="1" si="79"/>
        <v>16.684274142915363</v>
      </c>
      <c r="L126" s="144">
        <f ca="1">VLOOKUP($D126,Curves!$N$2:$T$2600,2)*$B126</f>
        <v>31.035890646603367</v>
      </c>
      <c r="M126" s="145">
        <f ca="1">VLOOKUP($D126,Curves!$N$2:$T$2600,3)*$B126</f>
        <v>8.6534074409348207</v>
      </c>
      <c r="N126" s="189">
        <f t="shared" ca="1" si="80"/>
        <v>1</v>
      </c>
      <c r="O126" s="190">
        <f t="shared" ca="1" si="81"/>
        <v>0</v>
      </c>
      <c r="P126" s="181">
        <f t="shared" ca="1" si="76"/>
        <v>18.170706227527557</v>
      </c>
      <c r="Q126" s="144">
        <f ca="1">VLOOKUP($D126,Curves!$N$2:$T$2600,4)*$B126</f>
        <v>19.735473258274702</v>
      </c>
      <c r="R126" s="145">
        <f ca="1">VLOOKUP($D126,Curves!$N$2:$T$2600,5)*$B126</f>
        <v>9.842553108624573</v>
      </c>
      <c r="S126" s="189">
        <f t="shared" ca="1" si="82"/>
        <v>1</v>
      </c>
      <c r="T126" s="190">
        <f t="shared" ca="1" si="83"/>
        <v>0</v>
      </c>
      <c r="U126" s="157">
        <f t="shared" ca="1" si="84"/>
        <v>17.375151027312583</v>
      </c>
      <c r="V126" s="157">
        <f t="shared" ca="1" si="85"/>
        <v>18.212577553854661</v>
      </c>
      <c r="W126" s="157">
        <f t="shared" ca="1" si="86"/>
        <v>16.684274142915363</v>
      </c>
      <c r="X126" s="144">
        <f ca="1">VLOOKUP($D126,Curves!$N$2:$T$2600,6)*$B126</f>
        <v>32.413640224301339</v>
      </c>
      <c r="Y126" s="145">
        <f ca="1">VLOOKUP($D126,Curves!$N$2:$T$2600,7)*$B126</f>
        <v>4.5556047837348927</v>
      </c>
      <c r="Z126" s="208">
        <f t="shared" ca="1" si="87"/>
        <v>1</v>
      </c>
      <c r="AA126" s="189">
        <f t="shared" ca="1" si="88"/>
        <v>0</v>
      </c>
      <c r="AB126" s="189">
        <f t="shared" ca="1" si="89"/>
        <v>1</v>
      </c>
      <c r="AC126" s="189">
        <f t="shared" ca="1" si="89"/>
        <v>1</v>
      </c>
      <c r="AD126" s="189">
        <f t="shared" ca="1" si="90"/>
        <v>1</v>
      </c>
      <c r="AE126" s="190">
        <f t="shared" ca="1" si="91"/>
        <v>0</v>
      </c>
      <c r="AF126" s="23">
        <f t="shared" ca="1" si="112"/>
        <v>105600</v>
      </c>
      <c r="AG126" s="23">
        <f t="shared" ca="1" si="113"/>
        <v>0</v>
      </c>
      <c r="AH126" s="23">
        <f t="shared" ca="1" si="120"/>
        <v>61200</v>
      </c>
      <c r="AI126" s="23">
        <f t="shared" ca="1" si="121"/>
        <v>0</v>
      </c>
      <c r="AJ126" s="23">
        <f t="shared" ca="1" si="126"/>
        <v>50400</v>
      </c>
      <c r="AK126" s="23">
        <f t="shared" ca="1" si="127"/>
        <v>0</v>
      </c>
      <c r="AL126" s="23">
        <f t="shared" ca="1" si="128"/>
        <v>60000</v>
      </c>
      <c r="AM126" s="23">
        <f t="shared" ca="1" si="129"/>
        <v>0</v>
      </c>
      <c r="AN126" s="23">
        <f t="shared" ca="1" si="132"/>
        <v>126720</v>
      </c>
      <c r="AO126" s="23">
        <f t="shared" ca="1" si="133"/>
        <v>0</v>
      </c>
      <c r="AP126" s="23">
        <f t="shared" ca="1" si="146"/>
        <v>66000</v>
      </c>
      <c r="AQ126" s="23">
        <f t="shared" ca="1" si="147"/>
        <v>0</v>
      </c>
      <c r="AR126" s="236">
        <f t="shared" ca="1" si="92"/>
        <v>469920</v>
      </c>
      <c r="AS126" s="23">
        <f t="shared" ca="1" si="100"/>
        <v>60000</v>
      </c>
      <c r="AT126" s="23">
        <f t="shared" ca="1" si="101"/>
        <v>0</v>
      </c>
      <c r="AU126" s="23">
        <f t="shared" ca="1" si="104"/>
        <v>60000</v>
      </c>
      <c r="AV126" s="23">
        <f t="shared" ca="1" si="105"/>
        <v>0</v>
      </c>
      <c r="AW126" s="23">
        <f t="shared" ca="1" si="114"/>
        <v>105600</v>
      </c>
      <c r="AX126" s="23">
        <f t="shared" ca="1" si="115"/>
        <v>0</v>
      </c>
      <c r="AY126" s="23">
        <f t="shared" ca="1" si="118"/>
        <v>130800</v>
      </c>
      <c r="AZ126" s="23">
        <f t="shared" ca="1" si="119"/>
        <v>0</v>
      </c>
      <c r="BA126" s="23">
        <f t="shared" ca="1" si="124"/>
        <v>60000</v>
      </c>
      <c r="BB126" s="23">
        <f t="shared" ca="1" si="125"/>
        <v>0</v>
      </c>
      <c r="BC126" s="23">
        <f t="shared" ca="1" si="130"/>
        <v>63600</v>
      </c>
      <c r="BD126" s="23">
        <f t="shared" ca="1" si="131"/>
        <v>0</v>
      </c>
      <c r="BE126" s="23">
        <f t="shared" ca="1" si="142"/>
        <v>63600</v>
      </c>
      <c r="BF126" s="23">
        <f t="shared" ca="1" si="143"/>
        <v>0</v>
      </c>
      <c r="BG126" s="23"/>
      <c r="BH126" s="23"/>
      <c r="BI126" s="23"/>
      <c r="BJ126" s="23"/>
      <c r="BK126" s="23"/>
      <c r="BL126" s="23"/>
      <c r="BM126" s="23"/>
      <c r="BN126" s="23"/>
      <c r="BO126" s="236">
        <f t="shared" ca="1" si="93"/>
        <v>543600</v>
      </c>
      <c r="BP126" s="23">
        <f t="shared" ca="1" si="96"/>
        <v>65400</v>
      </c>
      <c r="BQ126" s="23">
        <f t="shared" ca="1" si="97"/>
        <v>32700</v>
      </c>
      <c r="BR126" s="23">
        <f t="shared" ca="1" si="98"/>
        <v>62400</v>
      </c>
      <c r="BS126" s="23">
        <f t="shared" ca="1" si="99"/>
        <v>31200</v>
      </c>
      <c r="BT126" s="23">
        <f t="shared" ca="1" si="102"/>
        <v>67200</v>
      </c>
      <c r="BU126" s="23">
        <f t="shared" ca="1" si="103"/>
        <v>33600</v>
      </c>
      <c r="BV126" s="23">
        <f t="shared" ca="1" si="106"/>
        <v>8400</v>
      </c>
      <c r="BW126" s="23">
        <f t="shared" ca="1" si="107"/>
        <v>4200</v>
      </c>
      <c r="BX126" s="23">
        <f t="shared" ca="1" si="108"/>
        <v>66000</v>
      </c>
      <c r="BY126" s="23">
        <f t="shared" ca="1" si="109"/>
        <v>33000</v>
      </c>
      <c r="BZ126" s="23">
        <f t="shared" ca="1" si="116"/>
        <v>66000</v>
      </c>
      <c r="CA126" s="23">
        <f t="shared" ca="1" si="117"/>
        <v>33000</v>
      </c>
      <c r="CB126" s="23">
        <f t="shared" ca="1" si="122"/>
        <v>240000</v>
      </c>
      <c r="CC126" s="23">
        <f t="shared" ca="1" si="123"/>
        <v>120000</v>
      </c>
      <c r="CD126" s="23">
        <f t="shared" ca="1" si="134"/>
        <v>120000</v>
      </c>
      <c r="CE126" s="23">
        <f t="shared" ca="1" si="135"/>
        <v>60000</v>
      </c>
      <c r="CF126" s="23">
        <f t="shared" ca="1" si="136"/>
        <v>63600</v>
      </c>
      <c r="CG126" s="23">
        <f t="shared" ca="1" si="137"/>
        <v>31800</v>
      </c>
      <c r="CH126" s="23">
        <f t="shared" ca="1" si="144"/>
        <v>90000</v>
      </c>
      <c r="CI126" s="23">
        <f t="shared" ca="1" si="145"/>
        <v>45000</v>
      </c>
      <c r="CJ126" s="236">
        <f t="shared" ca="1" si="94"/>
        <v>1273500</v>
      </c>
      <c r="CQ126" s="23">
        <f t="shared" ca="1" si="110"/>
        <v>30000</v>
      </c>
      <c r="CR126" s="23">
        <f t="shared" ca="1" si="111"/>
        <v>15000</v>
      </c>
      <c r="CS126" s="23">
        <f t="shared" ca="1" si="138"/>
        <v>60000</v>
      </c>
      <c r="CT126" s="23">
        <f t="shared" ca="1" si="139"/>
        <v>30000</v>
      </c>
      <c r="CU126" s="23">
        <f t="shared" ca="1" si="140"/>
        <v>120000</v>
      </c>
      <c r="CV126" s="23">
        <f t="shared" ca="1" si="141"/>
        <v>60000</v>
      </c>
    </row>
    <row r="127" spans="1:100" x14ac:dyDescent="0.2">
      <c r="A127" s="180">
        <f ca="1">VLOOKUP($D127,Curves!$A$2:$I$1700,9)</f>
        <v>6.0535825103047003E-2</v>
      </c>
      <c r="B127" s="86">
        <f t="shared" ca="1" si="77"/>
        <v>0.55536376337437643</v>
      </c>
      <c r="C127" s="86">
        <f t="shared" ca="1" si="78"/>
        <v>30</v>
      </c>
      <c r="D127" s="143">
        <f t="shared" ca="1" si="95"/>
        <v>40483</v>
      </c>
      <c r="E127" s="181">
        <f ca="1">VLOOKUP($D127,Curves!$A$2:$H$1700,2)*$B127</f>
        <v>2.225342599841126</v>
      </c>
      <c r="F127" s="180">
        <f ca="1">VLOOKUP($D127,Curves!$A$2:$H$1700,3)*$B127</f>
        <v>0.16660912901231292</v>
      </c>
      <c r="G127" s="180">
        <f ca="1">VLOOKUP($D127,Curves!$A$2:$H$1700,7)*$B127</f>
        <v>-0.10551911504113153</v>
      </c>
      <c r="H127" s="180">
        <f ca="1">VLOOKUP($D127,Curves!$A$2:$H$1700,5)*$B127</f>
        <v>5.5536376337437642E-3</v>
      </c>
      <c r="I127" s="180">
        <f ca="1">VLOOKUP($D127,Curves!$A$2:$H$1700,4)*$B127</f>
        <v>-0.16105549137856914</v>
      </c>
      <c r="J127" s="182">
        <f ca="1">VLOOKUP($D127,Curves!$A$2:$H$1700,8)*$B127</f>
        <v>0</v>
      </c>
      <c r="K127" s="180">
        <f t="shared" ca="1" si="79"/>
        <v>17.482153313469176</v>
      </c>
      <c r="L127" s="144">
        <f ca="1">VLOOKUP($D127,Curves!$N$2:$T$2600,2)*$B127</f>
        <v>24.760430958914505</v>
      </c>
      <c r="M127" s="145">
        <f ca="1">VLOOKUP($D127,Curves!$N$2:$T$2600,3)*$B127</f>
        <v>8.9080347645249969</v>
      </c>
      <c r="N127" s="189">
        <f t="shared" ca="1" si="80"/>
        <v>1</v>
      </c>
      <c r="O127" s="190">
        <f t="shared" ca="1" si="81"/>
        <v>0</v>
      </c>
      <c r="P127" s="181">
        <f t="shared" ca="1" si="76"/>
        <v>18.690069498808445</v>
      </c>
      <c r="Q127" s="144">
        <f ca="1">VLOOKUP($D127,Curves!$N$2:$T$2600,4)*$B127</f>
        <v>27.213293310952068</v>
      </c>
      <c r="R127" s="145">
        <f ca="1">VLOOKUP($D127,Curves!$N$2:$T$2600,5)*$B127</f>
        <v>10.47416057724074</v>
      </c>
      <c r="S127" s="189">
        <f t="shared" ca="1" si="82"/>
        <v>1</v>
      </c>
      <c r="T127" s="190">
        <f t="shared" ca="1" si="83"/>
        <v>0</v>
      </c>
      <c r="U127" s="157">
        <f t="shared" ca="1" si="84"/>
        <v>17.89867613599996</v>
      </c>
      <c r="V127" s="157">
        <f t="shared" ca="1" si="85"/>
        <v>18.731721781061523</v>
      </c>
      <c r="W127" s="157">
        <f t="shared" ca="1" si="86"/>
        <v>17.482153313469176</v>
      </c>
      <c r="X127" s="144">
        <f ca="1">VLOOKUP($D127,Curves!$N$2:$T$2600,6)*$B127</f>
        <v>25.265239935355556</v>
      </c>
      <c r="Y127" s="145">
        <f ca="1">VLOOKUP($D127,Curves!$N$2:$T$2600,7)*$B127</f>
        <v>6.948775468707221</v>
      </c>
      <c r="Z127" s="208">
        <f t="shared" ca="1" si="87"/>
        <v>1</v>
      </c>
      <c r="AA127" s="189">
        <f t="shared" ca="1" si="88"/>
        <v>0</v>
      </c>
      <c r="AB127" s="189">
        <f t="shared" ca="1" si="89"/>
        <v>1</v>
      </c>
      <c r="AC127" s="189">
        <f t="shared" ca="1" si="89"/>
        <v>1</v>
      </c>
      <c r="AD127" s="189">
        <f t="shared" ca="1" si="90"/>
        <v>1</v>
      </c>
      <c r="AE127" s="190">
        <f t="shared" ca="1" si="91"/>
        <v>0</v>
      </c>
      <c r="AF127" s="23">
        <f t="shared" ca="1" si="112"/>
        <v>105600</v>
      </c>
      <c r="AG127" s="23">
        <f t="shared" ca="1" si="113"/>
        <v>0</v>
      </c>
      <c r="AH127" s="23">
        <f t="shared" ca="1" si="120"/>
        <v>61200</v>
      </c>
      <c r="AI127" s="23">
        <f t="shared" ca="1" si="121"/>
        <v>0</v>
      </c>
      <c r="AJ127" s="23">
        <f t="shared" ca="1" si="126"/>
        <v>50400</v>
      </c>
      <c r="AK127" s="23">
        <f t="shared" ca="1" si="127"/>
        <v>0</v>
      </c>
      <c r="AL127" s="23">
        <f t="shared" ca="1" si="128"/>
        <v>60000</v>
      </c>
      <c r="AM127" s="23">
        <f t="shared" ca="1" si="129"/>
        <v>0</v>
      </c>
      <c r="AN127" s="23">
        <f t="shared" ca="1" si="132"/>
        <v>126720</v>
      </c>
      <c r="AO127" s="23">
        <f t="shared" ca="1" si="133"/>
        <v>0</v>
      </c>
      <c r="AP127" s="23">
        <f t="shared" ca="1" si="146"/>
        <v>66000</v>
      </c>
      <c r="AQ127" s="23">
        <f t="shared" ca="1" si="147"/>
        <v>0</v>
      </c>
      <c r="AR127" s="236">
        <f t="shared" ca="1" si="92"/>
        <v>469920</v>
      </c>
      <c r="AS127" s="23">
        <f t="shared" ca="1" si="100"/>
        <v>60000</v>
      </c>
      <c r="AT127" s="23">
        <f t="shared" ca="1" si="101"/>
        <v>0</v>
      </c>
      <c r="AU127" s="23">
        <f t="shared" ca="1" si="104"/>
        <v>60000</v>
      </c>
      <c r="AV127" s="23">
        <f t="shared" ca="1" si="105"/>
        <v>0</v>
      </c>
      <c r="AW127" s="23">
        <f t="shared" ca="1" si="114"/>
        <v>105600</v>
      </c>
      <c r="AX127" s="23">
        <f t="shared" ca="1" si="115"/>
        <v>0</v>
      </c>
      <c r="AY127" s="23">
        <f t="shared" ca="1" si="118"/>
        <v>130800</v>
      </c>
      <c r="AZ127" s="23">
        <f t="shared" ca="1" si="119"/>
        <v>0</v>
      </c>
      <c r="BA127" s="23">
        <f t="shared" ca="1" si="124"/>
        <v>60000</v>
      </c>
      <c r="BB127" s="23">
        <f t="shared" ca="1" si="125"/>
        <v>0</v>
      </c>
      <c r="BC127" s="23">
        <f t="shared" ca="1" si="130"/>
        <v>63600</v>
      </c>
      <c r="BD127" s="23">
        <f t="shared" ca="1" si="131"/>
        <v>0</v>
      </c>
      <c r="BE127" s="23">
        <f t="shared" ca="1" si="142"/>
        <v>63600</v>
      </c>
      <c r="BF127" s="23">
        <f t="shared" ca="1" si="143"/>
        <v>0</v>
      </c>
      <c r="BG127" s="23"/>
      <c r="BH127" s="23"/>
      <c r="BI127" s="23"/>
      <c r="BJ127" s="23"/>
      <c r="BK127" s="23"/>
      <c r="BL127" s="23"/>
      <c r="BM127" s="23"/>
      <c r="BN127" s="23"/>
      <c r="BO127" s="236">
        <f t="shared" ca="1" si="93"/>
        <v>543600</v>
      </c>
      <c r="BP127" s="23">
        <f t="shared" ca="1" si="96"/>
        <v>65400</v>
      </c>
      <c r="BQ127" s="23">
        <f t="shared" ca="1" si="97"/>
        <v>32700</v>
      </c>
      <c r="BR127" s="23">
        <f t="shared" ca="1" si="98"/>
        <v>62400</v>
      </c>
      <c r="BS127" s="23">
        <f t="shared" ca="1" si="99"/>
        <v>31200</v>
      </c>
      <c r="BT127" s="23">
        <f t="shared" ca="1" si="102"/>
        <v>67200</v>
      </c>
      <c r="BU127" s="23">
        <f t="shared" ca="1" si="103"/>
        <v>33600</v>
      </c>
      <c r="BV127" s="23">
        <f t="shared" ca="1" si="106"/>
        <v>8400</v>
      </c>
      <c r="BW127" s="23">
        <f t="shared" ca="1" si="107"/>
        <v>4200</v>
      </c>
      <c r="BX127" s="23">
        <f t="shared" ca="1" si="108"/>
        <v>66000</v>
      </c>
      <c r="BY127" s="23">
        <f t="shared" ca="1" si="109"/>
        <v>33000</v>
      </c>
      <c r="BZ127" s="23">
        <f t="shared" ca="1" si="116"/>
        <v>66000</v>
      </c>
      <c r="CA127" s="23">
        <f t="shared" ca="1" si="117"/>
        <v>33000</v>
      </c>
      <c r="CB127" s="23">
        <f t="shared" ca="1" si="122"/>
        <v>240000</v>
      </c>
      <c r="CC127" s="23">
        <f t="shared" ca="1" si="123"/>
        <v>120000</v>
      </c>
      <c r="CD127" s="23">
        <f t="shared" ca="1" si="134"/>
        <v>120000</v>
      </c>
      <c r="CE127" s="23">
        <f t="shared" ca="1" si="135"/>
        <v>60000</v>
      </c>
      <c r="CF127" s="23">
        <f t="shared" ca="1" si="136"/>
        <v>63600</v>
      </c>
      <c r="CG127" s="23">
        <f t="shared" ca="1" si="137"/>
        <v>31800</v>
      </c>
      <c r="CH127" s="23">
        <f t="shared" ca="1" si="144"/>
        <v>90000</v>
      </c>
      <c r="CI127" s="23">
        <f t="shared" ca="1" si="145"/>
        <v>45000</v>
      </c>
      <c r="CJ127" s="236">
        <f t="shared" ca="1" si="94"/>
        <v>1273500</v>
      </c>
      <c r="CQ127" s="23">
        <f t="shared" ca="1" si="110"/>
        <v>30000</v>
      </c>
      <c r="CR127" s="23">
        <f t="shared" ca="1" si="111"/>
        <v>15000</v>
      </c>
      <c r="CS127" s="23">
        <f t="shared" ca="1" si="138"/>
        <v>60000</v>
      </c>
      <c r="CT127" s="23">
        <f t="shared" ca="1" si="139"/>
        <v>30000</v>
      </c>
      <c r="CU127" s="23">
        <f t="shared" ca="1" si="140"/>
        <v>120000</v>
      </c>
      <c r="CV127" s="23">
        <f t="shared" ca="1" si="141"/>
        <v>60000</v>
      </c>
    </row>
    <row r="128" spans="1:100" x14ac:dyDescent="0.2">
      <c r="A128" s="180">
        <f ca="1">VLOOKUP($D128,Curves!$A$2:$I$1700,9)</f>
        <v>6.0554531622977997E-2</v>
      </c>
      <c r="B128" s="86">
        <f t="shared" ca="1" si="77"/>
        <v>0.55255026172867505</v>
      </c>
      <c r="C128" s="86">
        <f t="shared" ca="1" si="78"/>
        <v>31</v>
      </c>
      <c r="D128" s="143">
        <f t="shared" ca="1" si="95"/>
        <v>40513</v>
      </c>
      <c r="E128" s="181">
        <f ca="1">VLOOKUP($D128,Curves!$A$2:$H$1700,2)*$B128</f>
        <v>2.2886631840801721</v>
      </c>
      <c r="F128" s="180">
        <f ca="1">VLOOKUP($D128,Curves!$A$2:$H$1700,3)*$B128</f>
        <v>0.1657650785186025</v>
      </c>
      <c r="G128" s="180">
        <f ca="1">VLOOKUP($D128,Curves!$A$2:$H$1700,7)*$B128</f>
        <v>-0.10498454972844826</v>
      </c>
      <c r="H128" s="180">
        <f ca="1">VLOOKUP($D128,Curves!$A$2:$H$1700,5)*$B128</f>
        <v>5.5255026172867502E-3</v>
      </c>
      <c r="I128" s="180">
        <f ca="1">VLOOKUP($D128,Curves!$A$2:$H$1700,4)*$B128</f>
        <v>-0.16023957590131577</v>
      </c>
      <c r="J128" s="182">
        <f ca="1">VLOOKUP($D128,Curves!$A$2:$H$1700,8)*$B128</f>
        <v>0</v>
      </c>
      <c r="K128" s="180">
        <f t="shared" ca="1" si="79"/>
        <v>17.963177061341423</v>
      </c>
      <c r="L128" s="144">
        <f ca="1">VLOOKUP($D128,Curves!$N$2:$T$2600,2)*$B128</f>
        <v>31.265596471485129</v>
      </c>
      <c r="M128" s="145">
        <f ca="1">VLOOKUP($D128,Curves!$N$2:$T$2600,3)*$B128</f>
        <v>10.73052608277087</v>
      </c>
      <c r="N128" s="189">
        <f t="shared" ca="1" si="80"/>
        <v>1</v>
      </c>
      <c r="O128" s="190">
        <f t="shared" ca="1" si="81"/>
        <v>0</v>
      </c>
      <c r="P128" s="181">
        <f t="shared" ca="1" si="76"/>
        <v>19.164973880601291</v>
      </c>
      <c r="Q128" s="144">
        <f ca="1">VLOOKUP($D128,Curves!$N$2:$T$2600,4)*$B128</f>
        <v>34.258582757285332</v>
      </c>
      <c r="R128" s="145">
        <f ca="1">VLOOKUP($D128,Curves!$N$2:$T$2600,5)*$B128</f>
        <v>13.708771993488428</v>
      </c>
      <c r="S128" s="189">
        <f t="shared" ca="1" si="82"/>
        <v>1</v>
      </c>
      <c r="T128" s="190">
        <f t="shared" ca="1" si="83"/>
        <v>0</v>
      </c>
      <c r="U128" s="157">
        <f t="shared" ca="1" si="84"/>
        <v>18.377589757637931</v>
      </c>
      <c r="V128" s="157">
        <f t="shared" ca="1" si="85"/>
        <v>19.206415150230942</v>
      </c>
      <c r="W128" s="157">
        <f t="shared" ca="1" si="86"/>
        <v>17.963177061341423</v>
      </c>
      <c r="X128" s="144">
        <f ca="1">VLOOKUP($D128,Curves!$N$2:$T$2600,6)*$B128</f>
        <v>33.425498844640629</v>
      </c>
      <c r="Y128" s="145">
        <f ca="1">VLOOKUP($D128,Curves!$N$2:$T$2600,7)*$B128</f>
        <v>9.4624334963263976</v>
      </c>
      <c r="Z128" s="208">
        <f t="shared" ca="1" si="87"/>
        <v>1</v>
      </c>
      <c r="AA128" s="189">
        <f t="shared" ca="1" si="88"/>
        <v>0</v>
      </c>
      <c r="AB128" s="189">
        <f t="shared" ca="1" si="89"/>
        <v>1</v>
      </c>
      <c r="AC128" s="189">
        <f t="shared" ca="1" si="89"/>
        <v>1</v>
      </c>
      <c r="AD128" s="189">
        <f t="shared" ca="1" si="90"/>
        <v>1</v>
      </c>
      <c r="AE128" s="190">
        <f t="shared" ca="1" si="91"/>
        <v>0</v>
      </c>
      <c r="AF128" s="23">
        <f t="shared" ca="1" si="112"/>
        <v>105600</v>
      </c>
      <c r="AG128" s="23">
        <f t="shared" ca="1" si="113"/>
        <v>0</v>
      </c>
      <c r="AH128" s="23">
        <f t="shared" ca="1" si="120"/>
        <v>61200</v>
      </c>
      <c r="AI128" s="23">
        <f t="shared" ca="1" si="121"/>
        <v>0</v>
      </c>
      <c r="AJ128" s="23">
        <f t="shared" ca="1" si="126"/>
        <v>50400</v>
      </c>
      <c r="AK128" s="23">
        <f t="shared" ca="1" si="127"/>
        <v>0</v>
      </c>
      <c r="AL128" s="23">
        <f t="shared" ca="1" si="128"/>
        <v>60000</v>
      </c>
      <c r="AM128" s="23">
        <f t="shared" ca="1" si="129"/>
        <v>0</v>
      </c>
      <c r="AN128" s="23">
        <f t="shared" ca="1" si="132"/>
        <v>126720</v>
      </c>
      <c r="AO128" s="23">
        <f t="shared" ca="1" si="133"/>
        <v>0</v>
      </c>
      <c r="AP128" s="23">
        <f t="shared" ca="1" si="146"/>
        <v>66000</v>
      </c>
      <c r="AQ128" s="23">
        <f t="shared" ca="1" si="147"/>
        <v>0</v>
      </c>
      <c r="AR128" s="236">
        <f t="shared" ca="1" si="92"/>
        <v>469920</v>
      </c>
      <c r="AS128" s="23">
        <f t="shared" ca="1" si="100"/>
        <v>60000</v>
      </c>
      <c r="AT128" s="23">
        <f t="shared" ca="1" si="101"/>
        <v>0</v>
      </c>
      <c r="AU128" s="23">
        <f t="shared" ca="1" si="104"/>
        <v>60000</v>
      </c>
      <c r="AV128" s="23">
        <f t="shared" ca="1" si="105"/>
        <v>0</v>
      </c>
      <c r="AW128" s="23">
        <f t="shared" ca="1" si="114"/>
        <v>105600</v>
      </c>
      <c r="AX128" s="23">
        <f t="shared" ca="1" si="115"/>
        <v>0</v>
      </c>
      <c r="AY128" s="23">
        <f t="shared" ca="1" si="118"/>
        <v>130800</v>
      </c>
      <c r="AZ128" s="23">
        <f t="shared" ca="1" si="119"/>
        <v>0</v>
      </c>
      <c r="BA128" s="23">
        <f t="shared" ca="1" si="124"/>
        <v>60000</v>
      </c>
      <c r="BB128" s="23">
        <f t="shared" ca="1" si="125"/>
        <v>0</v>
      </c>
      <c r="BC128" s="23">
        <f t="shared" ca="1" si="130"/>
        <v>63600</v>
      </c>
      <c r="BD128" s="23">
        <f t="shared" ca="1" si="131"/>
        <v>0</v>
      </c>
      <c r="BE128" s="23">
        <f t="shared" ca="1" si="142"/>
        <v>63600</v>
      </c>
      <c r="BF128" s="23">
        <f t="shared" ca="1" si="143"/>
        <v>0</v>
      </c>
      <c r="BG128" s="23"/>
      <c r="BH128" s="23"/>
      <c r="BI128" s="23"/>
      <c r="BJ128" s="23"/>
      <c r="BK128" s="23"/>
      <c r="BL128" s="23"/>
      <c r="BM128" s="23"/>
      <c r="BN128" s="23"/>
      <c r="BO128" s="236">
        <f t="shared" ca="1" si="93"/>
        <v>543600</v>
      </c>
      <c r="BP128" s="23">
        <f t="shared" ca="1" si="96"/>
        <v>65400</v>
      </c>
      <c r="BQ128" s="23">
        <f t="shared" ca="1" si="97"/>
        <v>32700</v>
      </c>
      <c r="BR128" s="23">
        <f t="shared" ca="1" si="98"/>
        <v>62400</v>
      </c>
      <c r="BS128" s="23">
        <f t="shared" ca="1" si="99"/>
        <v>31200</v>
      </c>
      <c r="BT128" s="23">
        <f t="shared" ca="1" si="102"/>
        <v>67200</v>
      </c>
      <c r="BU128" s="23">
        <f t="shared" ca="1" si="103"/>
        <v>33600</v>
      </c>
      <c r="BV128" s="23">
        <f t="shared" ca="1" si="106"/>
        <v>8400</v>
      </c>
      <c r="BW128" s="23">
        <f t="shared" ca="1" si="107"/>
        <v>4200</v>
      </c>
      <c r="BX128" s="23">
        <f t="shared" ca="1" si="108"/>
        <v>66000</v>
      </c>
      <c r="BY128" s="23">
        <f t="shared" ca="1" si="109"/>
        <v>33000</v>
      </c>
      <c r="BZ128" s="23">
        <f t="shared" ca="1" si="116"/>
        <v>66000</v>
      </c>
      <c r="CA128" s="23">
        <f t="shared" ca="1" si="117"/>
        <v>33000</v>
      </c>
      <c r="CB128" s="23">
        <f t="shared" ca="1" si="122"/>
        <v>240000</v>
      </c>
      <c r="CC128" s="23">
        <f t="shared" ca="1" si="123"/>
        <v>120000</v>
      </c>
      <c r="CD128" s="23">
        <f t="shared" ca="1" si="134"/>
        <v>120000</v>
      </c>
      <c r="CE128" s="23">
        <f t="shared" ca="1" si="135"/>
        <v>60000</v>
      </c>
      <c r="CF128" s="23">
        <f t="shared" ca="1" si="136"/>
        <v>63600</v>
      </c>
      <c r="CG128" s="23">
        <f t="shared" ca="1" si="137"/>
        <v>31800</v>
      </c>
      <c r="CH128" s="23">
        <f t="shared" ca="1" si="144"/>
        <v>90000</v>
      </c>
      <c r="CI128" s="23">
        <f t="shared" ca="1" si="145"/>
        <v>45000</v>
      </c>
      <c r="CJ128" s="236">
        <f t="shared" ca="1" si="94"/>
        <v>1273500</v>
      </c>
      <c r="CQ128" s="23">
        <f t="shared" ca="1" si="110"/>
        <v>30000</v>
      </c>
      <c r="CR128" s="23">
        <f t="shared" ca="1" si="111"/>
        <v>15000</v>
      </c>
      <c r="CS128" s="23">
        <f t="shared" ca="1" si="138"/>
        <v>60000</v>
      </c>
      <c r="CT128" s="23">
        <f t="shared" ca="1" si="139"/>
        <v>30000</v>
      </c>
      <c r="CU128" s="23">
        <f t="shared" ca="1" si="140"/>
        <v>120000</v>
      </c>
      <c r="CV128" s="23">
        <f t="shared" ca="1" si="141"/>
        <v>60000</v>
      </c>
    </row>
    <row r="129" spans="1:100" x14ac:dyDescent="0.2">
      <c r="A129" s="180">
        <f ca="1">VLOOKUP($D129,Curves!$A$2:$I$1700,9)</f>
        <v>6.0574631935653003E-2</v>
      </c>
      <c r="B129" s="86">
        <f t="shared" ca="1" si="77"/>
        <v>0.54965210739653303</v>
      </c>
      <c r="C129" s="86">
        <f t="shared" ca="1" si="78"/>
        <v>31</v>
      </c>
      <c r="D129" s="143">
        <f t="shared" ca="1" si="95"/>
        <v>40544</v>
      </c>
      <c r="E129" s="181">
        <f ca="1">VLOOKUP($D129,Curves!$A$2:$H$1700,2)*$B129</f>
        <v>2.3964831882488844</v>
      </c>
      <c r="F129" s="180">
        <f ca="1">VLOOKUP($D129,Curves!$A$2:$H$1700,3)*$B129</f>
        <v>0.16489563221895989</v>
      </c>
      <c r="G129" s="180">
        <f ca="1">VLOOKUP($D129,Curves!$A$2:$H$1700,7)*$B129</f>
        <v>-0.10443390040534127</v>
      </c>
      <c r="H129" s="180">
        <f ca="1">VLOOKUP($D129,Curves!$A$2:$H$1700,5)*$B129</f>
        <v>5.4965210739653303E-3</v>
      </c>
      <c r="I129" s="180">
        <f ca="1">VLOOKUP($D129,Curves!$A$2:$H$1700,4)*$B129</f>
        <v>-0.15939911114499455</v>
      </c>
      <c r="J129" s="182">
        <f ca="1">VLOOKUP($D129,Curves!$A$2:$H$1700,8)*$B129</f>
        <v>0</v>
      </c>
      <c r="K129" s="180">
        <f t="shared" ca="1" si="79"/>
        <v>18.778130578279175</v>
      </c>
      <c r="L129" s="144">
        <f ca="1">VLOOKUP($D129,Curves!$N$2:$T$2600,2)*$B129</f>
        <v>21.207868888650587</v>
      </c>
      <c r="M129" s="145">
        <f ca="1">VLOOKUP($D129,Curves!$N$2:$T$2600,3)*$B129</f>
        <v>9.4924918947381247</v>
      </c>
      <c r="N129" s="189">
        <f t="shared" ca="1" si="80"/>
        <v>1</v>
      </c>
      <c r="O129" s="190">
        <f t="shared" ca="1" si="81"/>
        <v>0</v>
      </c>
      <c r="P129" s="181">
        <f t="shared" ca="1" si="76"/>
        <v>19.973623911866632</v>
      </c>
      <c r="Q129" s="144">
        <f ca="1">VLOOKUP($D129,Curves!$N$2:$T$2600,4)*$B129</f>
        <v>27.483069452959903</v>
      </c>
      <c r="R129" s="145">
        <f ca="1">VLOOKUP($D129,Curves!$N$2:$T$2600,5)*$B129</f>
        <v>11.801030745803564</v>
      </c>
      <c r="S129" s="189">
        <f t="shared" ca="1" si="82"/>
        <v>1</v>
      </c>
      <c r="T129" s="190">
        <f t="shared" ca="1" si="83"/>
        <v>0</v>
      </c>
      <c r="U129" s="157">
        <f t="shared" ca="1" si="84"/>
        <v>19.190369658826576</v>
      </c>
      <c r="V129" s="157">
        <f t="shared" ca="1" si="85"/>
        <v>20.014847819921371</v>
      </c>
      <c r="W129" s="157">
        <f t="shared" ca="1" si="86"/>
        <v>18.778130578279175</v>
      </c>
      <c r="X129" s="144">
        <f ca="1">VLOOKUP($D129,Curves!$N$2:$T$2600,6)*$B129</f>
        <v>22.257138248796224</v>
      </c>
      <c r="Y129" s="145">
        <f ca="1">VLOOKUP($D129,Curves!$N$2:$T$2600,7)*$B129</f>
        <v>7.288663115161623</v>
      </c>
      <c r="Z129" s="208">
        <f t="shared" ca="1" si="87"/>
        <v>1</v>
      </c>
      <c r="AA129" s="189">
        <f t="shared" ca="1" si="88"/>
        <v>0</v>
      </c>
      <c r="AB129" s="189">
        <f t="shared" ca="1" si="89"/>
        <v>1</v>
      </c>
      <c r="AC129" s="189">
        <f t="shared" ca="1" si="89"/>
        <v>1</v>
      </c>
      <c r="AD129" s="189">
        <f t="shared" ca="1" si="90"/>
        <v>1</v>
      </c>
      <c r="AE129" s="190">
        <f t="shared" ca="1" si="91"/>
        <v>0</v>
      </c>
      <c r="AF129" s="23">
        <f t="shared" ca="1" si="112"/>
        <v>105600</v>
      </c>
      <c r="AG129" s="23">
        <f t="shared" ca="1" si="113"/>
        <v>0</v>
      </c>
      <c r="AH129" s="23">
        <f t="shared" ca="1" si="120"/>
        <v>61200</v>
      </c>
      <c r="AI129" s="23">
        <f t="shared" ca="1" si="121"/>
        <v>0</v>
      </c>
      <c r="AJ129" s="23">
        <f t="shared" ca="1" si="126"/>
        <v>50400</v>
      </c>
      <c r="AK129" s="23">
        <f t="shared" ca="1" si="127"/>
        <v>0</v>
      </c>
      <c r="AL129" s="23">
        <f t="shared" ca="1" si="128"/>
        <v>60000</v>
      </c>
      <c r="AM129" s="23">
        <f t="shared" ca="1" si="129"/>
        <v>0</v>
      </c>
      <c r="AN129" s="23">
        <f t="shared" ca="1" si="132"/>
        <v>126720</v>
      </c>
      <c r="AO129" s="23">
        <f t="shared" ca="1" si="133"/>
        <v>0</v>
      </c>
      <c r="AP129" s="23">
        <f t="shared" ca="1" si="146"/>
        <v>66000</v>
      </c>
      <c r="AQ129" s="23">
        <f t="shared" ca="1" si="147"/>
        <v>0</v>
      </c>
      <c r="AR129" s="236">
        <f t="shared" ca="1" si="92"/>
        <v>469920</v>
      </c>
      <c r="AS129" s="23">
        <f t="shared" ca="1" si="100"/>
        <v>60000</v>
      </c>
      <c r="AT129" s="23">
        <f t="shared" ca="1" si="101"/>
        <v>0</v>
      </c>
      <c r="AU129" s="23">
        <f t="shared" ca="1" si="104"/>
        <v>60000</v>
      </c>
      <c r="AV129" s="23">
        <f t="shared" ca="1" si="105"/>
        <v>0</v>
      </c>
      <c r="AW129" s="23">
        <f t="shared" ca="1" si="114"/>
        <v>105600</v>
      </c>
      <c r="AX129" s="23">
        <f t="shared" ca="1" si="115"/>
        <v>0</v>
      </c>
      <c r="AY129" s="23">
        <f t="shared" ca="1" si="118"/>
        <v>130800</v>
      </c>
      <c r="AZ129" s="23">
        <f t="shared" ca="1" si="119"/>
        <v>0</v>
      </c>
      <c r="BA129" s="23">
        <f t="shared" ca="1" si="124"/>
        <v>60000</v>
      </c>
      <c r="BB129" s="23">
        <f t="shared" ca="1" si="125"/>
        <v>0</v>
      </c>
      <c r="BC129" s="23">
        <f t="shared" ca="1" si="130"/>
        <v>63600</v>
      </c>
      <c r="BD129" s="23">
        <f t="shared" ca="1" si="131"/>
        <v>0</v>
      </c>
      <c r="BE129" s="23">
        <f t="shared" ca="1" si="142"/>
        <v>63600</v>
      </c>
      <c r="BF129" s="23">
        <f t="shared" ca="1" si="143"/>
        <v>0</v>
      </c>
      <c r="BG129" s="23"/>
      <c r="BH129" s="23"/>
      <c r="BI129" s="23"/>
      <c r="BJ129" s="23"/>
      <c r="BK129" s="23"/>
      <c r="BL129" s="23"/>
      <c r="BM129" s="23"/>
      <c r="BN129" s="23"/>
      <c r="BO129" s="236">
        <f t="shared" ca="1" si="93"/>
        <v>543600</v>
      </c>
      <c r="BP129" s="23">
        <f t="shared" ca="1" si="96"/>
        <v>65400</v>
      </c>
      <c r="BQ129" s="23">
        <f t="shared" ca="1" si="97"/>
        <v>32700</v>
      </c>
      <c r="BR129" s="23">
        <f t="shared" ca="1" si="98"/>
        <v>62400</v>
      </c>
      <c r="BS129" s="23">
        <f t="shared" ca="1" si="99"/>
        <v>31200</v>
      </c>
      <c r="BT129" s="23">
        <f t="shared" ca="1" si="102"/>
        <v>67200</v>
      </c>
      <c r="BU129" s="23">
        <f t="shared" ca="1" si="103"/>
        <v>33600</v>
      </c>
      <c r="BV129" s="23">
        <f t="shared" ca="1" si="106"/>
        <v>8400</v>
      </c>
      <c r="BW129" s="23">
        <f t="shared" ca="1" si="107"/>
        <v>4200</v>
      </c>
      <c r="BX129" s="23">
        <f t="shared" ca="1" si="108"/>
        <v>66000</v>
      </c>
      <c r="BY129" s="23">
        <f t="shared" ca="1" si="109"/>
        <v>33000</v>
      </c>
      <c r="BZ129" s="23">
        <f t="shared" ca="1" si="116"/>
        <v>66000</v>
      </c>
      <c r="CA129" s="23">
        <f t="shared" ca="1" si="117"/>
        <v>33000</v>
      </c>
      <c r="CB129" s="23">
        <f t="shared" ca="1" si="122"/>
        <v>240000</v>
      </c>
      <c r="CC129" s="23">
        <f t="shared" ca="1" si="123"/>
        <v>120000</v>
      </c>
      <c r="CD129" s="23">
        <f t="shared" ca="1" si="134"/>
        <v>120000</v>
      </c>
      <c r="CE129" s="23">
        <f t="shared" ca="1" si="135"/>
        <v>60000</v>
      </c>
      <c r="CF129" s="23">
        <f t="shared" ca="1" si="136"/>
        <v>63600</v>
      </c>
      <c r="CG129" s="23">
        <f t="shared" ca="1" si="137"/>
        <v>31800</v>
      </c>
      <c r="CH129" s="23">
        <f t="shared" ca="1" si="144"/>
        <v>90000</v>
      </c>
      <c r="CI129" s="23">
        <f t="shared" ca="1" si="145"/>
        <v>45000</v>
      </c>
      <c r="CJ129" s="236">
        <f t="shared" ca="1" si="94"/>
        <v>1273500</v>
      </c>
      <c r="CQ129" s="23">
        <f t="shared" ca="1" si="110"/>
        <v>30000</v>
      </c>
      <c r="CR129" s="23">
        <f t="shared" ca="1" si="111"/>
        <v>15000</v>
      </c>
      <c r="CS129" s="23">
        <f t="shared" ca="1" si="138"/>
        <v>60000</v>
      </c>
      <c r="CT129" s="23">
        <f t="shared" ca="1" si="139"/>
        <v>30000</v>
      </c>
      <c r="CU129" s="23">
        <f t="shared" ca="1" si="140"/>
        <v>120000</v>
      </c>
      <c r="CV129" s="23">
        <f t="shared" ca="1" si="141"/>
        <v>60000</v>
      </c>
    </row>
    <row r="130" spans="1:100" x14ac:dyDescent="0.2">
      <c r="A130" s="180">
        <f ca="1">VLOOKUP($D130,Curves!$A$2:$I$1700,9)</f>
        <v>6.0596349756586003E-2</v>
      </c>
      <c r="B130" s="86">
        <f t="shared" ca="1" si="77"/>
        <v>0.54675866296872766</v>
      </c>
      <c r="C130" s="86">
        <f t="shared" ca="1" si="78"/>
        <v>28</v>
      </c>
      <c r="D130" s="143">
        <f t="shared" ca="1" si="95"/>
        <v>40575</v>
      </c>
      <c r="E130" s="181">
        <f ca="1">VLOOKUP($D130,Curves!$A$2:$H$1700,2)*$B130</f>
        <v>2.3209905243022488</v>
      </c>
      <c r="F130" s="180">
        <f ca="1">VLOOKUP($D130,Curves!$A$2:$H$1700,3)*$B130</f>
        <v>0.1640275988906183</v>
      </c>
      <c r="G130" s="180">
        <f ca="1">VLOOKUP($D130,Curves!$A$2:$H$1700,7)*$B130</f>
        <v>-0.10388414596405826</v>
      </c>
      <c r="H130" s="180">
        <f ca="1">VLOOKUP($D130,Curves!$A$2:$H$1700,5)*$B130</f>
        <v>5.4675866296872771E-3</v>
      </c>
      <c r="I130" s="180">
        <f ca="1">VLOOKUP($D130,Curves!$A$2:$H$1700,4)*$B130</f>
        <v>-0.158560012260931</v>
      </c>
      <c r="J130" s="182">
        <f ca="1">VLOOKUP($D130,Curves!$A$2:$H$1700,8)*$B130</f>
        <v>0</v>
      </c>
      <c r="K130" s="180">
        <f t="shared" ca="1" si="79"/>
        <v>18.218228840309884</v>
      </c>
      <c r="L130" s="144">
        <f ca="1">VLOOKUP($D130,Curves!$N$2:$T$2600,2)*$B130</f>
        <v>22.667154973400898</v>
      </c>
      <c r="M130" s="145">
        <f ca="1">VLOOKUP($D130,Curves!$N$2:$T$2600,3)*$B130</f>
        <v>13.428392762511951</v>
      </c>
      <c r="N130" s="189">
        <f t="shared" ca="1" si="80"/>
        <v>1</v>
      </c>
      <c r="O130" s="190">
        <f t="shared" ca="1" si="81"/>
        <v>0</v>
      </c>
      <c r="P130" s="181">
        <f t="shared" ca="1" si="76"/>
        <v>19.407428932266868</v>
      </c>
      <c r="Q130" s="144">
        <f ca="1">VLOOKUP($D130,Curves!$N$2:$T$2600,4)*$B130</f>
        <v>21.463781366765382</v>
      </c>
      <c r="R130" s="145">
        <f ca="1">VLOOKUP($D130,Curves!$N$2:$T$2600,5)*$B130</f>
        <v>13.816591413219747</v>
      </c>
      <c r="S130" s="189">
        <f t="shared" ca="1" si="82"/>
        <v>1</v>
      </c>
      <c r="T130" s="190">
        <f t="shared" ca="1" si="83"/>
        <v>0</v>
      </c>
      <c r="U130" s="157">
        <f t="shared" ca="1" si="84"/>
        <v>18.628297837536429</v>
      </c>
      <c r="V130" s="157">
        <f t="shared" ca="1" si="85"/>
        <v>19.448435831989521</v>
      </c>
      <c r="W130" s="157">
        <f t="shared" ca="1" si="86"/>
        <v>18.218228840309884</v>
      </c>
      <c r="X130" s="144">
        <f ca="1">VLOOKUP($D130,Curves!$N$2:$T$2600,6)*$B130</f>
        <v>26.934568604067959</v>
      </c>
      <c r="Y130" s="145">
        <f ca="1">VLOOKUP($D130,Curves!$N$2:$T$2600,7)*$B130</f>
        <v>14.916479996287368</v>
      </c>
      <c r="Z130" s="208">
        <f t="shared" ca="1" si="87"/>
        <v>1</v>
      </c>
      <c r="AA130" s="189">
        <f t="shared" ca="1" si="88"/>
        <v>0</v>
      </c>
      <c r="AB130" s="189">
        <f t="shared" ca="1" si="89"/>
        <v>1</v>
      </c>
      <c r="AC130" s="189">
        <f t="shared" ca="1" si="89"/>
        <v>1</v>
      </c>
      <c r="AD130" s="189">
        <f t="shared" ca="1" si="90"/>
        <v>1</v>
      </c>
      <c r="AE130" s="190">
        <f t="shared" ca="1" si="91"/>
        <v>0</v>
      </c>
      <c r="AF130" s="23">
        <f t="shared" ca="1" si="112"/>
        <v>105600</v>
      </c>
      <c r="AG130" s="23">
        <f t="shared" ca="1" si="113"/>
        <v>0</v>
      </c>
      <c r="AH130" s="23">
        <f t="shared" ca="1" si="120"/>
        <v>61200</v>
      </c>
      <c r="AI130" s="23">
        <f t="shared" ca="1" si="121"/>
        <v>0</v>
      </c>
      <c r="AJ130" s="23">
        <f t="shared" ca="1" si="126"/>
        <v>50400</v>
      </c>
      <c r="AK130" s="23">
        <f t="shared" ca="1" si="127"/>
        <v>0</v>
      </c>
      <c r="AL130" s="23">
        <f t="shared" ca="1" si="128"/>
        <v>60000</v>
      </c>
      <c r="AM130" s="23">
        <f t="shared" ca="1" si="129"/>
        <v>0</v>
      </c>
      <c r="AN130" s="23">
        <f t="shared" ca="1" si="132"/>
        <v>126720</v>
      </c>
      <c r="AO130" s="23">
        <f t="shared" ca="1" si="133"/>
        <v>0</v>
      </c>
      <c r="AP130" s="23">
        <f t="shared" ca="1" si="146"/>
        <v>66000</v>
      </c>
      <c r="AQ130" s="23">
        <f t="shared" ca="1" si="147"/>
        <v>0</v>
      </c>
      <c r="AR130" s="236">
        <f t="shared" ca="1" si="92"/>
        <v>469920</v>
      </c>
      <c r="AS130" s="23">
        <f t="shared" ca="1" si="100"/>
        <v>60000</v>
      </c>
      <c r="AT130" s="23">
        <f t="shared" ca="1" si="101"/>
        <v>0</v>
      </c>
      <c r="AU130" s="23">
        <f t="shared" ca="1" si="104"/>
        <v>60000</v>
      </c>
      <c r="AV130" s="23">
        <f t="shared" ca="1" si="105"/>
        <v>0</v>
      </c>
      <c r="AW130" s="23">
        <f t="shared" ca="1" si="114"/>
        <v>105600</v>
      </c>
      <c r="AX130" s="23">
        <f t="shared" ca="1" si="115"/>
        <v>0</v>
      </c>
      <c r="AY130" s="23">
        <f t="shared" ca="1" si="118"/>
        <v>130800</v>
      </c>
      <c r="AZ130" s="23">
        <f t="shared" ca="1" si="119"/>
        <v>0</v>
      </c>
      <c r="BA130" s="23">
        <f t="shared" ca="1" si="124"/>
        <v>60000</v>
      </c>
      <c r="BB130" s="23">
        <f t="shared" ca="1" si="125"/>
        <v>0</v>
      </c>
      <c r="BC130" s="23">
        <f t="shared" ca="1" si="130"/>
        <v>63600</v>
      </c>
      <c r="BD130" s="23">
        <f t="shared" ca="1" si="131"/>
        <v>0</v>
      </c>
      <c r="BE130" s="23">
        <f t="shared" ca="1" si="142"/>
        <v>63600</v>
      </c>
      <c r="BF130" s="23">
        <f t="shared" ca="1" si="143"/>
        <v>0</v>
      </c>
      <c r="BG130" s="23"/>
      <c r="BH130" s="23"/>
      <c r="BI130" s="23"/>
      <c r="BJ130" s="23"/>
      <c r="BK130" s="23"/>
      <c r="BL130" s="23"/>
      <c r="BM130" s="23"/>
      <c r="BN130" s="23"/>
      <c r="BO130" s="236">
        <f t="shared" ca="1" si="93"/>
        <v>543600</v>
      </c>
      <c r="BP130" s="23">
        <f t="shared" ca="1" si="96"/>
        <v>65400</v>
      </c>
      <c r="BQ130" s="23">
        <f t="shared" ca="1" si="97"/>
        <v>32700</v>
      </c>
      <c r="BR130" s="23">
        <f t="shared" ca="1" si="98"/>
        <v>62400</v>
      </c>
      <c r="BS130" s="23">
        <f t="shared" ca="1" si="99"/>
        <v>31200</v>
      </c>
      <c r="BT130" s="23">
        <f t="shared" ca="1" si="102"/>
        <v>67200</v>
      </c>
      <c r="BU130" s="23">
        <f t="shared" ca="1" si="103"/>
        <v>33600</v>
      </c>
      <c r="BV130" s="23">
        <f t="shared" ca="1" si="106"/>
        <v>8400</v>
      </c>
      <c r="BW130" s="23">
        <f t="shared" ca="1" si="107"/>
        <v>4200</v>
      </c>
      <c r="BX130" s="23">
        <f t="shared" ca="1" si="108"/>
        <v>66000</v>
      </c>
      <c r="BY130" s="23">
        <f t="shared" ca="1" si="109"/>
        <v>33000</v>
      </c>
      <c r="BZ130" s="23">
        <f t="shared" ca="1" si="116"/>
        <v>66000</v>
      </c>
      <c r="CA130" s="23">
        <f t="shared" ca="1" si="117"/>
        <v>33000</v>
      </c>
      <c r="CB130" s="23">
        <f t="shared" ca="1" si="122"/>
        <v>240000</v>
      </c>
      <c r="CC130" s="23">
        <f t="shared" ca="1" si="123"/>
        <v>120000</v>
      </c>
      <c r="CD130" s="23">
        <f t="shared" ca="1" si="134"/>
        <v>120000</v>
      </c>
      <c r="CE130" s="23">
        <f t="shared" ca="1" si="135"/>
        <v>60000</v>
      </c>
      <c r="CF130" s="23">
        <f t="shared" ca="1" si="136"/>
        <v>63600</v>
      </c>
      <c r="CG130" s="23">
        <f t="shared" ca="1" si="137"/>
        <v>31800</v>
      </c>
      <c r="CH130" s="23">
        <f t="shared" ca="1" si="144"/>
        <v>90000</v>
      </c>
      <c r="CI130" s="23">
        <f t="shared" ca="1" si="145"/>
        <v>45000</v>
      </c>
      <c r="CJ130" s="236">
        <f t="shared" ca="1" si="94"/>
        <v>1273500</v>
      </c>
      <c r="CQ130" s="23">
        <f t="shared" ca="1" si="110"/>
        <v>30000</v>
      </c>
      <c r="CR130" s="23">
        <f t="shared" ca="1" si="111"/>
        <v>15000</v>
      </c>
      <c r="CS130" s="23">
        <f t="shared" ca="1" si="138"/>
        <v>60000</v>
      </c>
      <c r="CT130" s="23">
        <f t="shared" ca="1" si="139"/>
        <v>30000</v>
      </c>
      <c r="CU130" s="23">
        <f t="shared" ca="1" si="140"/>
        <v>120000</v>
      </c>
      <c r="CV130" s="23">
        <f t="shared" ca="1" si="141"/>
        <v>60000</v>
      </c>
    </row>
    <row r="131" spans="1:100" x14ac:dyDescent="0.2">
      <c r="A131" s="180">
        <f ca="1">VLOOKUP($D131,Curves!$A$2:$I$1700,9)</f>
        <v>6.0615965853047002E-2</v>
      </c>
      <c r="B131" s="86">
        <f t="shared" ca="1" si="77"/>
        <v>0.54415665081854725</v>
      </c>
      <c r="C131" s="86">
        <f t="shared" ca="1" si="78"/>
        <v>31</v>
      </c>
      <c r="D131" s="143">
        <f t="shared" ca="1" si="95"/>
        <v>40603</v>
      </c>
      <c r="E131" s="181">
        <f ca="1">VLOOKUP($D131,Curves!$A$2:$H$1700,2)*$B131</f>
        <v>2.2337630516101368</v>
      </c>
      <c r="F131" s="180">
        <f ca="1">VLOOKUP($D131,Curves!$A$2:$H$1700,3)*$B131</f>
        <v>0.16324699524556416</v>
      </c>
      <c r="G131" s="180">
        <f ca="1">VLOOKUP($D131,Curves!$A$2:$H$1700,7)*$B131</f>
        <v>-0.10338976365552398</v>
      </c>
      <c r="H131" s="180">
        <f ca="1">VLOOKUP($D131,Curves!$A$2:$H$1700,5)*$B131</f>
        <v>5.441566508185473E-3</v>
      </c>
      <c r="I131" s="180">
        <f ca="1">VLOOKUP($D131,Curves!$A$2:$H$1700,4)*$B131</f>
        <v>-0.15780542873737868</v>
      </c>
      <c r="J131" s="182">
        <f ca="1">VLOOKUP($D131,Curves!$A$2:$H$1700,8)*$B131</f>
        <v>0</v>
      </c>
      <c r="K131" s="180">
        <f t="shared" ca="1" si="79"/>
        <v>17.569682171545686</v>
      </c>
      <c r="L131" s="144">
        <f ca="1">VLOOKUP($D131,Curves!$N$2:$T$2600,2)*$B131</f>
        <v>14.396932731644144</v>
      </c>
      <c r="M131" s="145">
        <f ca="1">VLOOKUP($D131,Curves!$N$2:$T$2600,3)*$B131</f>
        <v>10.883133016370945</v>
      </c>
      <c r="N131" s="189">
        <f t="shared" ca="1" si="80"/>
        <v>0</v>
      </c>
      <c r="O131" s="190">
        <f t="shared" ca="1" si="81"/>
        <v>0</v>
      </c>
      <c r="P131" s="181">
        <f t="shared" ca="1" si="76"/>
        <v>18.753222887076024</v>
      </c>
      <c r="Q131" s="144">
        <f ca="1">VLOOKUP($D131,Curves!$N$2:$T$2600,4)*$B131</f>
        <v>20.817479064331739</v>
      </c>
      <c r="R131" s="145">
        <f ca="1">VLOOKUP($D131,Curves!$N$2:$T$2600,5)*$B131</f>
        <v>11.04638001161651</v>
      </c>
      <c r="S131" s="189">
        <f t="shared" ca="1" si="82"/>
        <v>1</v>
      </c>
      <c r="T131" s="190">
        <f t="shared" ca="1" si="83"/>
        <v>0</v>
      </c>
      <c r="U131" s="157">
        <f t="shared" ca="1" si="84"/>
        <v>17.977799659659595</v>
      </c>
      <c r="V131" s="157">
        <f t="shared" ca="1" si="85"/>
        <v>18.794034635887417</v>
      </c>
      <c r="W131" s="157">
        <f t="shared" ca="1" si="86"/>
        <v>17.569682171545686</v>
      </c>
      <c r="X131" s="144">
        <f ca="1">VLOOKUP($D131,Curves!$N$2:$T$2600,6)*$B131</f>
        <v>12.658314678049349</v>
      </c>
      <c r="Y131" s="145">
        <f ca="1">VLOOKUP($D131,Curves!$N$2:$T$2600,7)*$B131</f>
        <v>17.865415937656273</v>
      </c>
      <c r="Z131" s="208">
        <f t="shared" ca="1" si="87"/>
        <v>0</v>
      </c>
      <c r="AA131" s="189">
        <f t="shared" ca="1" si="88"/>
        <v>0</v>
      </c>
      <c r="AB131" s="189">
        <f t="shared" ca="1" si="89"/>
        <v>0</v>
      </c>
      <c r="AC131" s="189">
        <f t="shared" ca="1" si="89"/>
        <v>0</v>
      </c>
      <c r="AD131" s="189">
        <f t="shared" ca="1" si="90"/>
        <v>0</v>
      </c>
      <c r="AE131" s="190">
        <f t="shared" ca="1" si="91"/>
        <v>1</v>
      </c>
      <c r="AF131" s="23">
        <f t="shared" ca="1" si="112"/>
        <v>0</v>
      </c>
      <c r="AG131" s="23">
        <f t="shared" ca="1" si="113"/>
        <v>0</v>
      </c>
      <c r="AH131" s="23">
        <f t="shared" ca="1" si="120"/>
        <v>0</v>
      </c>
      <c r="AI131" s="23">
        <f t="shared" ca="1" si="121"/>
        <v>0</v>
      </c>
      <c r="AJ131" s="23">
        <f t="shared" ca="1" si="126"/>
        <v>0</v>
      </c>
      <c r="AK131" s="23">
        <f t="shared" ca="1" si="127"/>
        <v>0</v>
      </c>
      <c r="AL131" s="23">
        <f t="shared" ca="1" si="128"/>
        <v>0</v>
      </c>
      <c r="AM131" s="23">
        <f t="shared" ca="1" si="129"/>
        <v>0</v>
      </c>
      <c r="AN131" s="23">
        <f t="shared" ca="1" si="132"/>
        <v>0</v>
      </c>
      <c r="AO131" s="23">
        <f t="shared" ca="1" si="133"/>
        <v>0</v>
      </c>
      <c r="AP131" s="23">
        <f t="shared" ca="1" si="146"/>
        <v>0</v>
      </c>
      <c r="AQ131" s="23">
        <f t="shared" ca="1" si="147"/>
        <v>0</v>
      </c>
      <c r="AR131" s="236">
        <f t="shared" ca="1" si="92"/>
        <v>0</v>
      </c>
      <c r="AS131" s="23">
        <f t="shared" ca="1" si="100"/>
        <v>60000</v>
      </c>
      <c r="AT131" s="23">
        <f t="shared" ca="1" si="101"/>
        <v>0</v>
      </c>
      <c r="AU131" s="23">
        <f t="shared" ca="1" si="104"/>
        <v>60000</v>
      </c>
      <c r="AV131" s="23">
        <f t="shared" ca="1" si="105"/>
        <v>0</v>
      </c>
      <c r="AW131" s="23">
        <f t="shared" ca="1" si="114"/>
        <v>105600</v>
      </c>
      <c r="AX131" s="23">
        <f t="shared" ca="1" si="115"/>
        <v>0</v>
      </c>
      <c r="AY131" s="23">
        <f t="shared" ca="1" si="118"/>
        <v>130800</v>
      </c>
      <c r="AZ131" s="23">
        <f t="shared" ca="1" si="119"/>
        <v>0</v>
      </c>
      <c r="BA131" s="23">
        <f t="shared" ca="1" si="124"/>
        <v>60000</v>
      </c>
      <c r="BB131" s="23">
        <f t="shared" ca="1" si="125"/>
        <v>0</v>
      </c>
      <c r="BC131" s="23">
        <f t="shared" ca="1" si="130"/>
        <v>63600</v>
      </c>
      <c r="BD131" s="23">
        <f t="shared" ca="1" si="131"/>
        <v>0</v>
      </c>
      <c r="BE131" s="23">
        <f t="shared" ca="1" si="142"/>
        <v>63600</v>
      </c>
      <c r="BF131" s="23">
        <f t="shared" ca="1" si="143"/>
        <v>0</v>
      </c>
      <c r="BG131" s="23"/>
      <c r="BH131" s="23"/>
      <c r="BI131" s="23"/>
      <c r="BJ131" s="23"/>
      <c r="BK131" s="23"/>
      <c r="BL131" s="23"/>
      <c r="BM131" s="23"/>
      <c r="BN131" s="23"/>
      <c r="BO131" s="236">
        <f t="shared" ca="1" si="93"/>
        <v>543600</v>
      </c>
      <c r="BP131" s="23">
        <f t="shared" ca="1" si="96"/>
        <v>0</v>
      </c>
      <c r="BQ131" s="23">
        <f t="shared" ca="1" si="97"/>
        <v>0</v>
      </c>
      <c r="BR131" s="23">
        <f t="shared" ca="1" si="98"/>
        <v>0</v>
      </c>
      <c r="BS131" s="23">
        <f t="shared" ca="1" si="99"/>
        <v>0</v>
      </c>
      <c r="BT131" s="23">
        <f t="shared" ca="1" si="102"/>
        <v>0</v>
      </c>
      <c r="BU131" s="23">
        <f t="shared" ca="1" si="103"/>
        <v>0</v>
      </c>
      <c r="BV131" s="23">
        <f t="shared" ca="1" si="106"/>
        <v>0</v>
      </c>
      <c r="BW131" s="23">
        <f t="shared" ca="1" si="107"/>
        <v>0</v>
      </c>
      <c r="BX131" s="23">
        <f t="shared" ca="1" si="108"/>
        <v>0</v>
      </c>
      <c r="BY131" s="23">
        <f t="shared" ca="1" si="109"/>
        <v>0</v>
      </c>
      <c r="BZ131" s="23">
        <f t="shared" ca="1" si="116"/>
        <v>0</v>
      </c>
      <c r="CA131" s="23">
        <f t="shared" ca="1" si="117"/>
        <v>0</v>
      </c>
      <c r="CB131" s="23">
        <f t="shared" ca="1" si="122"/>
        <v>0</v>
      </c>
      <c r="CC131" s="23">
        <f t="shared" ca="1" si="123"/>
        <v>0</v>
      </c>
      <c r="CD131" s="23">
        <f t="shared" ca="1" si="134"/>
        <v>0</v>
      </c>
      <c r="CE131" s="23">
        <f t="shared" ca="1" si="135"/>
        <v>0</v>
      </c>
      <c r="CF131" s="23">
        <f t="shared" ca="1" si="136"/>
        <v>0</v>
      </c>
      <c r="CG131" s="23">
        <f t="shared" ca="1" si="137"/>
        <v>0</v>
      </c>
      <c r="CH131" s="23">
        <f t="shared" ca="1" si="144"/>
        <v>0</v>
      </c>
      <c r="CI131" s="23">
        <f t="shared" ca="1" si="145"/>
        <v>0</v>
      </c>
      <c r="CJ131" s="236">
        <f t="shared" ca="1" si="94"/>
        <v>0</v>
      </c>
      <c r="CQ131" s="23">
        <f t="shared" ca="1" si="110"/>
        <v>0</v>
      </c>
      <c r="CR131" s="23">
        <f t="shared" ca="1" si="111"/>
        <v>0</v>
      </c>
      <c r="CS131" s="23">
        <f t="shared" ca="1" si="138"/>
        <v>0</v>
      </c>
      <c r="CT131" s="23">
        <f t="shared" ca="1" si="139"/>
        <v>0</v>
      </c>
      <c r="CU131" s="23">
        <f t="shared" ca="1" si="140"/>
        <v>0</v>
      </c>
      <c r="CV131" s="23">
        <f t="shared" ca="1" si="141"/>
        <v>0</v>
      </c>
    </row>
    <row r="132" spans="1:100" x14ac:dyDescent="0.2">
      <c r="A132" s="180">
        <f ca="1">VLOOKUP($D132,Curves!$A$2:$I$1700,9)</f>
        <v>6.0637683674277E-2</v>
      </c>
      <c r="B132" s="86">
        <f t="shared" ca="1" si="77"/>
        <v>0.54128845140097881</v>
      </c>
      <c r="C132" s="86">
        <f t="shared" ca="1" si="78"/>
        <v>30</v>
      </c>
      <c r="D132" s="143">
        <f t="shared" ca="1" si="95"/>
        <v>40634</v>
      </c>
      <c r="E132" s="181">
        <f ca="1">VLOOKUP($D132,Curves!$A$2:$H$1700,2)*$B132</f>
        <v>2.121850729491837</v>
      </c>
      <c r="F132" s="180">
        <f ca="1">VLOOKUP($D132,Curves!$A$2:$H$1700,3)*$B132</f>
        <v>0.1840380734763328</v>
      </c>
      <c r="G132" s="180">
        <f ca="1">VLOOKUP($D132,Curves!$A$2:$H$1700,7)*$B132</f>
        <v>-0.10284480576618597</v>
      </c>
      <c r="H132" s="180">
        <f ca="1">VLOOKUP($D132,Curves!$A$2:$H$1700,5)*$B132</f>
        <v>5.4128845140097885E-3</v>
      </c>
      <c r="I132" s="180">
        <f ca="1">VLOOKUP($D132,Curves!$A$2:$H$1700,4)*$B132</f>
        <v>0</v>
      </c>
      <c r="J132" s="182">
        <f ca="1">VLOOKUP($D132,Curves!$A$2:$H$1700,8)*$B132</f>
        <v>0</v>
      </c>
      <c r="K132" s="180">
        <f t="shared" ca="1" si="79"/>
        <v>17.913880471188776</v>
      </c>
      <c r="L132" s="144">
        <f ca="1">VLOOKUP($D132,Curves!$N$2:$T$2600,2)*$B132</f>
        <v>13.509115152624158</v>
      </c>
      <c r="M132" s="145">
        <f ca="1">VLOOKUP($D132,Curves!$N$2:$T$2600,3)*$B132</f>
        <v>11.210083828514271</v>
      </c>
      <c r="N132" s="189">
        <f t="shared" ca="1" si="80"/>
        <v>0</v>
      </c>
      <c r="O132" s="190">
        <f t="shared" ca="1" si="81"/>
        <v>0</v>
      </c>
      <c r="P132" s="181">
        <f t="shared" ca="1" si="76"/>
        <v>17.913880471188776</v>
      </c>
      <c r="Q132" s="144">
        <f ca="1">VLOOKUP($D132,Curves!$N$2:$T$2600,4)*$B132</f>
        <v>19.354530927553746</v>
      </c>
      <c r="R132" s="145">
        <f ca="1">VLOOKUP($D132,Curves!$N$2:$T$2600,5)*$B132</f>
        <v>10.040900773488158</v>
      </c>
      <c r="S132" s="189">
        <f t="shared" ca="1" si="82"/>
        <v>1</v>
      </c>
      <c r="T132" s="190">
        <f t="shared" ca="1" si="83"/>
        <v>0</v>
      </c>
      <c r="U132" s="157">
        <f t="shared" ca="1" si="84"/>
        <v>17.142544427942383</v>
      </c>
      <c r="V132" s="157">
        <f t="shared" ca="1" si="85"/>
        <v>17.95447710504385</v>
      </c>
      <c r="W132" s="157">
        <f t="shared" ca="1" si="86"/>
        <v>17.913880471188776</v>
      </c>
      <c r="X132" s="144">
        <f ca="1">VLOOKUP($D132,Curves!$N$2:$T$2600,6)*$B132</f>
        <v>10.291117952760677</v>
      </c>
      <c r="Y132" s="145">
        <f ca="1">VLOOKUP($D132,Curves!$N$2:$T$2600,7)*$B132</f>
        <v>18.639202102971453</v>
      </c>
      <c r="Z132" s="208">
        <f t="shared" ca="1" si="87"/>
        <v>0</v>
      </c>
      <c r="AA132" s="189">
        <f t="shared" ca="1" si="88"/>
        <v>1</v>
      </c>
      <c r="AB132" s="189">
        <f t="shared" ca="1" si="89"/>
        <v>0</v>
      </c>
      <c r="AC132" s="189">
        <f t="shared" ca="1" si="89"/>
        <v>0</v>
      </c>
      <c r="AD132" s="189">
        <f t="shared" ca="1" si="90"/>
        <v>0</v>
      </c>
      <c r="AE132" s="190">
        <f t="shared" ca="1" si="91"/>
        <v>1</v>
      </c>
      <c r="AF132" s="23">
        <f t="shared" ca="1" si="112"/>
        <v>0</v>
      </c>
      <c r="AG132" s="23">
        <f t="shared" ca="1" si="113"/>
        <v>0</v>
      </c>
      <c r="AH132" s="23">
        <f t="shared" ca="1" si="120"/>
        <v>0</v>
      </c>
      <c r="AI132" s="23">
        <f t="shared" ca="1" si="121"/>
        <v>0</v>
      </c>
      <c r="AJ132" s="23">
        <f t="shared" ca="1" si="126"/>
        <v>0</v>
      </c>
      <c r="AK132" s="23">
        <f t="shared" ca="1" si="127"/>
        <v>0</v>
      </c>
      <c r="AL132" s="23">
        <f t="shared" ca="1" si="128"/>
        <v>0</v>
      </c>
      <c r="AM132" s="23">
        <f t="shared" ca="1" si="129"/>
        <v>0</v>
      </c>
      <c r="AN132" s="23">
        <f t="shared" ca="1" si="132"/>
        <v>0</v>
      </c>
      <c r="AO132" s="23">
        <f t="shared" ca="1" si="133"/>
        <v>0</v>
      </c>
      <c r="AP132" s="23">
        <f t="shared" ca="1" si="146"/>
        <v>0</v>
      </c>
      <c r="AQ132" s="23">
        <f t="shared" ca="1" si="147"/>
        <v>0</v>
      </c>
      <c r="AR132" s="236">
        <f t="shared" ca="1" si="92"/>
        <v>0</v>
      </c>
      <c r="AS132" s="23">
        <f t="shared" ca="1" si="100"/>
        <v>60000</v>
      </c>
      <c r="AT132" s="23">
        <f t="shared" ca="1" si="101"/>
        <v>0</v>
      </c>
      <c r="AU132" s="23">
        <f t="shared" ca="1" si="104"/>
        <v>60000</v>
      </c>
      <c r="AV132" s="23">
        <f t="shared" ca="1" si="105"/>
        <v>0</v>
      </c>
      <c r="AW132" s="23">
        <f t="shared" ca="1" si="114"/>
        <v>105600</v>
      </c>
      <c r="AX132" s="23">
        <f t="shared" ca="1" si="115"/>
        <v>0</v>
      </c>
      <c r="AY132" s="23">
        <f t="shared" ca="1" si="118"/>
        <v>130800</v>
      </c>
      <c r="AZ132" s="23">
        <f t="shared" ca="1" si="119"/>
        <v>0</v>
      </c>
      <c r="BA132" s="23">
        <f t="shared" ca="1" si="124"/>
        <v>60000</v>
      </c>
      <c r="BB132" s="23">
        <f t="shared" ca="1" si="125"/>
        <v>0</v>
      </c>
      <c r="BC132" s="23">
        <f t="shared" ca="1" si="130"/>
        <v>63600</v>
      </c>
      <c r="BD132" s="23">
        <f t="shared" ca="1" si="131"/>
        <v>0</v>
      </c>
      <c r="BE132" s="23">
        <f t="shared" ca="1" si="142"/>
        <v>63600</v>
      </c>
      <c r="BF132" s="23">
        <f t="shared" ca="1" si="143"/>
        <v>0</v>
      </c>
      <c r="BG132" s="23"/>
      <c r="BH132" s="23"/>
      <c r="BI132" s="23"/>
      <c r="BJ132" s="23"/>
      <c r="BK132" s="23"/>
      <c r="BL132" s="23"/>
      <c r="BM132" s="23"/>
      <c r="BN132" s="23"/>
      <c r="BO132" s="236">
        <f t="shared" ca="1" si="93"/>
        <v>543600</v>
      </c>
      <c r="BP132" s="23">
        <f t="shared" ca="1" si="96"/>
        <v>0</v>
      </c>
      <c r="BQ132" s="23">
        <f t="shared" ca="1" si="97"/>
        <v>0</v>
      </c>
      <c r="BR132" s="23">
        <f t="shared" ca="1" si="98"/>
        <v>0</v>
      </c>
      <c r="BS132" s="23">
        <f t="shared" ca="1" si="99"/>
        <v>0</v>
      </c>
      <c r="BT132" s="23">
        <f t="shared" ca="1" si="102"/>
        <v>0</v>
      </c>
      <c r="BU132" s="23">
        <f t="shared" ca="1" si="103"/>
        <v>0</v>
      </c>
      <c r="BV132" s="23">
        <f t="shared" ca="1" si="106"/>
        <v>0</v>
      </c>
      <c r="BW132" s="23">
        <f t="shared" ca="1" si="107"/>
        <v>0</v>
      </c>
      <c r="BX132" s="23">
        <f t="shared" ca="1" si="108"/>
        <v>0</v>
      </c>
      <c r="BY132" s="23">
        <f t="shared" ca="1" si="109"/>
        <v>0</v>
      </c>
      <c r="BZ132" s="23">
        <f t="shared" ca="1" si="116"/>
        <v>0</v>
      </c>
      <c r="CA132" s="23">
        <f t="shared" ca="1" si="117"/>
        <v>0</v>
      </c>
      <c r="CB132" s="23">
        <f t="shared" ca="1" si="122"/>
        <v>0</v>
      </c>
      <c r="CC132" s="23">
        <f t="shared" ca="1" si="123"/>
        <v>0</v>
      </c>
      <c r="CD132" s="23">
        <f t="shared" ca="1" si="134"/>
        <v>0</v>
      </c>
      <c r="CE132" s="23">
        <f t="shared" ca="1" si="135"/>
        <v>0</v>
      </c>
      <c r="CF132" s="23">
        <f t="shared" ca="1" si="136"/>
        <v>0</v>
      </c>
      <c r="CG132" s="23">
        <f t="shared" ca="1" si="137"/>
        <v>0</v>
      </c>
      <c r="CH132" s="23">
        <f t="shared" ca="1" si="144"/>
        <v>0</v>
      </c>
      <c r="CI132" s="23">
        <f t="shared" ca="1" si="145"/>
        <v>0</v>
      </c>
      <c r="CJ132" s="236">
        <f t="shared" ca="1" si="94"/>
        <v>0</v>
      </c>
      <c r="CQ132" s="23">
        <f t="shared" ca="1" si="110"/>
        <v>0</v>
      </c>
      <c r="CR132" s="23">
        <f t="shared" ca="1" si="111"/>
        <v>0</v>
      </c>
      <c r="CS132" s="23">
        <f t="shared" ca="1" si="138"/>
        <v>0</v>
      </c>
      <c r="CT132" s="23">
        <f t="shared" ca="1" si="139"/>
        <v>0</v>
      </c>
      <c r="CU132" s="23">
        <f t="shared" ca="1" si="140"/>
        <v>0</v>
      </c>
      <c r="CV132" s="23">
        <f t="shared" ca="1" si="141"/>
        <v>0</v>
      </c>
    </row>
    <row r="133" spans="1:100" x14ac:dyDescent="0.2">
      <c r="A133" s="180">
        <f ca="1">VLOOKUP($D133,Curves!$A$2:$I$1700,9)</f>
        <v>6.0658700920777998E-2</v>
      </c>
      <c r="B133" s="86">
        <f t="shared" ca="1" si="77"/>
        <v>0.53852533625537591</v>
      </c>
      <c r="C133" s="86">
        <f t="shared" ca="1" si="78"/>
        <v>31</v>
      </c>
      <c r="D133" s="143">
        <f t="shared" ca="1" si="95"/>
        <v>40664</v>
      </c>
      <c r="E133" s="181">
        <f ca="1">VLOOKUP($D133,Curves!$A$2:$H$1700,2)*$B133</f>
        <v>2.0867856779895817</v>
      </c>
      <c r="F133" s="180">
        <f ca="1">VLOOKUP($D133,Curves!$A$2:$H$1700,3)*$B133</f>
        <v>0.18309861432682784</v>
      </c>
      <c r="G133" s="180">
        <f ca="1">VLOOKUP($D133,Curves!$A$2:$H$1700,7)*$B133</f>
        <v>-0.10231981388852142</v>
      </c>
      <c r="H133" s="180">
        <f ca="1">VLOOKUP($D133,Curves!$A$2:$H$1700,5)*$B133</f>
        <v>5.3852533625537592E-3</v>
      </c>
      <c r="I133" s="180">
        <f ca="1">VLOOKUP($D133,Curves!$A$2:$H$1700,4)*$B133</f>
        <v>0</v>
      </c>
      <c r="J133" s="182">
        <f ca="1">VLOOKUP($D133,Curves!$A$2:$H$1700,8)*$B133</f>
        <v>0</v>
      </c>
      <c r="K133" s="180">
        <f t="shared" ca="1" si="79"/>
        <v>17.650892584921863</v>
      </c>
      <c r="L133" s="144">
        <f ca="1">VLOOKUP($D133,Curves!$N$2:$T$2600,2)*$B133</f>
        <v>18.913559198388342</v>
      </c>
      <c r="M133" s="145">
        <f ca="1">VLOOKUP($D133,Curves!$N$2:$T$2600,3)*$B133</f>
        <v>9.9465629606367916</v>
      </c>
      <c r="N133" s="189">
        <f t="shared" ca="1" si="80"/>
        <v>1</v>
      </c>
      <c r="O133" s="190">
        <f t="shared" ca="1" si="81"/>
        <v>0</v>
      </c>
      <c r="P133" s="181">
        <f t="shared" ca="1" si="76"/>
        <v>17.650892584921863</v>
      </c>
      <c r="Q133" s="144">
        <f ca="1">VLOOKUP($D133,Curves!$N$2:$T$2600,4)*$B133</f>
        <v>20.470320767952018</v>
      </c>
      <c r="R133" s="145">
        <f ca="1">VLOOKUP($D133,Curves!$N$2:$T$2600,5)*$B133</f>
        <v>14.750208960034746</v>
      </c>
      <c r="S133" s="189">
        <f t="shared" ca="1" si="82"/>
        <v>1</v>
      </c>
      <c r="T133" s="190">
        <f t="shared" ca="1" si="83"/>
        <v>0</v>
      </c>
      <c r="U133" s="157">
        <f t="shared" ca="1" si="84"/>
        <v>16.883493980757951</v>
      </c>
      <c r="V133" s="157">
        <f t="shared" ca="1" si="85"/>
        <v>17.691281985141014</v>
      </c>
      <c r="W133" s="157">
        <f t="shared" ca="1" si="86"/>
        <v>17.650892584921863</v>
      </c>
      <c r="X133" s="144">
        <f ca="1">VLOOKUP($D133,Curves!$N$2:$T$2600,6)*$B133</f>
        <v>17.114481225667479</v>
      </c>
      <c r="Y133" s="145">
        <f ca="1">VLOOKUP($D133,Curves!$N$2:$T$2600,7)*$B133</f>
        <v>12.075574415370509</v>
      </c>
      <c r="Z133" s="208">
        <f t="shared" ca="1" si="87"/>
        <v>1</v>
      </c>
      <c r="AA133" s="189">
        <f t="shared" ca="1" si="88"/>
        <v>0</v>
      </c>
      <c r="AB133" s="189">
        <f t="shared" ca="1" si="89"/>
        <v>0</v>
      </c>
      <c r="AC133" s="189">
        <f t="shared" ca="1" si="89"/>
        <v>0</v>
      </c>
      <c r="AD133" s="189">
        <f t="shared" ca="1" si="90"/>
        <v>0</v>
      </c>
      <c r="AE133" s="190">
        <f t="shared" ca="1" si="91"/>
        <v>0</v>
      </c>
      <c r="AF133" s="23">
        <f t="shared" ca="1" si="112"/>
        <v>105600</v>
      </c>
      <c r="AG133" s="23">
        <f t="shared" ca="1" si="113"/>
        <v>0</v>
      </c>
      <c r="AH133" s="23">
        <f t="shared" ca="1" si="120"/>
        <v>61200</v>
      </c>
      <c r="AI133" s="23">
        <f t="shared" ca="1" si="121"/>
        <v>0</v>
      </c>
      <c r="AJ133" s="23">
        <f t="shared" ca="1" si="126"/>
        <v>50400</v>
      </c>
      <c r="AK133" s="23">
        <f t="shared" ca="1" si="127"/>
        <v>0</v>
      </c>
      <c r="AL133" s="23">
        <f t="shared" ca="1" si="128"/>
        <v>60000</v>
      </c>
      <c r="AM133" s="23">
        <f t="shared" ca="1" si="129"/>
        <v>0</v>
      </c>
      <c r="AN133" s="23">
        <f t="shared" ca="1" si="132"/>
        <v>126720</v>
      </c>
      <c r="AO133" s="23">
        <f t="shared" ca="1" si="133"/>
        <v>0</v>
      </c>
      <c r="AP133" s="23">
        <f t="shared" ca="1" si="146"/>
        <v>66000</v>
      </c>
      <c r="AQ133" s="23">
        <f t="shared" ca="1" si="147"/>
        <v>0</v>
      </c>
      <c r="AR133" s="236">
        <f t="shared" ca="1" si="92"/>
        <v>469920</v>
      </c>
      <c r="AS133" s="23">
        <f t="shared" ca="1" si="100"/>
        <v>60000</v>
      </c>
      <c r="AT133" s="23">
        <f t="shared" ca="1" si="101"/>
        <v>0</v>
      </c>
      <c r="AU133" s="23">
        <f t="shared" ca="1" si="104"/>
        <v>60000</v>
      </c>
      <c r="AV133" s="23">
        <f t="shared" ca="1" si="105"/>
        <v>0</v>
      </c>
      <c r="AW133" s="23">
        <f t="shared" ca="1" si="114"/>
        <v>105600</v>
      </c>
      <c r="AX133" s="23">
        <f t="shared" ca="1" si="115"/>
        <v>0</v>
      </c>
      <c r="AY133" s="23">
        <f t="shared" ca="1" si="118"/>
        <v>130800</v>
      </c>
      <c r="AZ133" s="23">
        <f t="shared" ca="1" si="119"/>
        <v>0</v>
      </c>
      <c r="BA133" s="23">
        <f t="shared" ca="1" si="124"/>
        <v>60000</v>
      </c>
      <c r="BB133" s="23">
        <f t="shared" ca="1" si="125"/>
        <v>0</v>
      </c>
      <c r="BC133" s="23">
        <f t="shared" ca="1" si="130"/>
        <v>63600</v>
      </c>
      <c r="BD133" s="23">
        <f t="shared" ca="1" si="131"/>
        <v>0</v>
      </c>
      <c r="BE133" s="23">
        <f t="shared" ca="1" si="142"/>
        <v>63600</v>
      </c>
      <c r="BF133" s="23">
        <f t="shared" ca="1" si="143"/>
        <v>0</v>
      </c>
      <c r="BG133" s="23"/>
      <c r="BH133" s="23"/>
      <c r="BI133" s="23"/>
      <c r="BJ133" s="23"/>
      <c r="BK133" s="23"/>
      <c r="BL133" s="23"/>
      <c r="BM133" s="23"/>
      <c r="BN133" s="23"/>
      <c r="BO133" s="236">
        <f t="shared" ca="1" si="93"/>
        <v>543600</v>
      </c>
      <c r="BP133" s="23">
        <f t="shared" ca="1" si="96"/>
        <v>0</v>
      </c>
      <c r="BQ133" s="23">
        <f t="shared" ca="1" si="97"/>
        <v>0</v>
      </c>
      <c r="BR133" s="23">
        <f t="shared" ca="1" si="98"/>
        <v>0</v>
      </c>
      <c r="BS133" s="23">
        <f t="shared" ca="1" si="99"/>
        <v>0</v>
      </c>
      <c r="BT133" s="23">
        <f t="shared" ca="1" si="102"/>
        <v>0</v>
      </c>
      <c r="BU133" s="23">
        <f t="shared" ca="1" si="103"/>
        <v>0</v>
      </c>
      <c r="BV133" s="23">
        <f t="shared" ca="1" si="106"/>
        <v>0</v>
      </c>
      <c r="BW133" s="23">
        <f t="shared" ca="1" si="107"/>
        <v>0</v>
      </c>
      <c r="BX133" s="23">
        <f t="shared" ca="1" si="108"/>
        <v>0</v>
      </c>
      <c r="BY133" s="23">
        <f t="shared" ca="1" si="109"/>
        <v>0</v>
      </c>
      <c r="BZ133" s="23">
        <f t="shared" ca="1" si="116"/>
        <v>0</v>
      </c>
      <c r="CA133" s="23">
        <f t="shared" ca="1" si="117"/>
        <v>0</v>
      </c>
      <c r="CB133" s="23">
        <f t="shared" ca="1" si="122"/>
        <v>0</v>
      </c>
      <c r="CC133" s="23">
        <f t="shared" ca="1" si="123"/>
        <v>0</v>
      </c>
      <c r="CD133" s="23">
        <f t="shared" ca="1" si="134"/>
        <v>0</v>
      </c>
      <c r="CE133" s="23">
        <f t="shared" ca="1" si="135"/>
        <v>0</v>
      </c>
      <c r="CF133" s="23">
        <f t="shared" ca="1" si="136"/>
        <v>0</v>
      </c>
      <c r="CG133" s="23">
        <f t="shared" ca="1" si="137"/>
        <v>0</v>
      </c>
      <c r="CH133" s="23">
        <f t="shared" ca="1" si="144"/>
        <v>0</v>
      </c>
      <c r="CI133" s="23">
        <f t="shared" ca="1" si="145"/>
        <v>0</v>
      </c>
      <c r="CJ133" s="236">
        <f t="shared" ca="1" si="94"/>
        <v>0</v>
      </c>
      <c r="CQ133" s="23">
        <f t="shared" ca="1" si="110"/>
        <v>0</v>
      </c>
      <c r="CR133" s="23">
        <f t="shared" ca="1" si="111"/>
        <v>0</v>
      </c>
      <c r="CS133" s="23">
        <f t="shared" ca="1" si="138"/>
        <v>0</v>
      </c>
      <c r="CT133" s="23">
        <f t="shared" ca="1" si="139"/>
        <v>0</v>
      </c>
      <c r="CU133" s="23">
        <f t="shared" ca="1" si="140"/>
        <v>0</v>
      </c>
      <c r="CV133" s="23">
        <f t="shared" ca="1" si="141"/>
        <v>0</v>
      </c>
    </row>
    <row r="134" spans="1:100" x14ac:dyDescent="0.2">
      <c r="A134" s="180">
        <f ca="1">VLOOKUP($D134,Curves!$A$2:$I$1700,9)</f>
        <v>6.0680418742316999E-2</v>
      </c>
      <c r="B134" s="86">
        <f t="shared" ca="1" si="77"/>
        <v>0.53568304982691595</v>
      </c>
      <c r="C134" s="86">
        <f t="shared" ca="1" si="78"/>
        <v>30</v>
      </c>
      <c r="D134" s="143">
        <f t="shared" ca="1" si="95"/>
        <v>40695</v>
      </c>
      <c r="E134" s="181">
        <f ca="1">VLOOKUP($D134,Curves!$A$2:$H$1700,2)*$B134</f>
        <v>2.0864854790758378</v>
      </c>
      <c r="F134" s="180">
        <f ca="1">VLOOKUP($D134,Curves!$A$2:$H$1700,3)*$B134</f>
        <v>0.18213223694115144</v>
      </c>
      <c r="G134" s="180">
        <f ca="1">VLOOKUP($D134,Curves!$A$2:$H$1700,7)*$B134</f>
        <v>-0.10177977946711403</v>
      </c>
      <c r="H134" s="180">
        <f ca="1">VLOOKUP($D134,Curves!$A$2:$H$1700,5)*$B134</f>
        <v>5.3568304982691594E-3</v>
      </c>
      <c r="I134" s="180">
        <f ca="1">VLOOKUP($D134,Curves!$A$2:$H$1700,4)*$B134</f>
        <v>0</v>
      </c>
      <c r="J134" s="182">
        <f ca="1">VLOOKUP($D134,Curves!$A$2:$H$1700,8)*$B134</f>
        <v>0</v>
      </c>
      <c r="K134" s="180">
        <f t="shared" ca="1" si="79"/>
        <v>17.648641093068782</v>
      </c>
      <c r="L134" s="144">
        <f ca="1">VLOOKUP($D134,Curves!$N$2:$T$2600,2)*$B134</f>
        <v>17.343281791140157</v>
      </c>
      <c r="M134" s="145">
        <f ca="1">VLOOKUP($D134,Curves!$N$2:$T$2600,3)*$B134</f>
        <v>10.32261237016467</v>
      </c>
      <c r="N134" s="189">
        <f t="shared" ca="1" si="80"/>
        <v>0</v>
      </c>
      <c r="O134" s="190">
        <f t="shared" ca="1" si="81"/>
        <v>0</v>
      </c>
      <c r="P134" s="181">
        <f t="shared" ref="P134:P197" ca="1" si="148">($E134+J134)*$J$5+$J$4</f>
        <v>17.648641093068782</v>
      </c>
      <c r="Q134" s="144">
        <f ca="1">VLOOKUP($D134,Curves!$N$2:$T$2600,4)*$B134</f>
        <v>16.612498978003412</v>
      </c>
      <c r="R134" s="145">
        <f ca="1">VLOOKUP($D134,Curves!$N$2:$T$2600,5)*$B134</f>
        <v>13.043882263285404</v>
      </c>
      <c r="S134" s="189">
        <f t="shared" ca="1" si="82"/>
        <v>0</v>
      </c>
      <c r="T134" s="190">
        <f t="shared" ca="1" si="83"/>
        <v>0</v>
      </c>
      <c r="U134" s="157">
        <f t="shared" ca="1" si="84"/>
        <v>16.885292747065428</v>
      </c>
      <c r="V134" s="157">
        <f t="shared" ca="1" si="85"/>
        <v>17.6888173218058</v>
      </c>
      <c r="W134" s="157">
        <f t="shared" ca="1" si="86"/>
        <v>17.648641093068782</v>
      </c>
      <c r="X134" s="144">
        <f ca="1">VLOOKUP($D134,Curves!$N$2:$T$2600,6)*$B134</f>
        <v>15.82619248014713</v>
      </c>
      <c r="Y134" s="145">
        <f ca="1">VLOOKUP($D134,Curves!$N$2:$T$2600,7)*$B134</f>
        <v>12.369304976472341</v>
      </c>
      <c r="Z134" s="208">
        <f t="shared" ca="1" si="87"/>
        <v>0</v>
      </c>
      <c r="AA134" s="189">
        <f t="shared" ca="1" si="88"/>
        <v>0</v>
      </c>
      <c r="AB134" s="189">
        <f t="shared" ca="1" si="89"/>
        <v>0</v>
      </c>
      <c r="AC134" s="189">
        <f t="shared" ca="1" si="89"/>
        <v>0</v>
      </c>
      <c r="AD134" s="189">
        <f t="shared" ca="1" si="90"/>
        <v>0</v>
      </c>
      <c r="AE134" s="190">
        <f t="shared" ca="1" si="91"/>
        <v>0</v>
      </c>
      <c r="AF134" s="23">
        <f t="shared" ca="1" si="112"/>
        <v>0</v>
      </c>
      <c r="AG134" s="23">
        <f t="shared" ca="1" si="113"/>
        <v>0</v>
      </c>
      <c r="AH134" s="23">
        <f t="shared" ca="1" si="120"/>
        <v>0</v>
      </c>
      <c r="AI134" s="23">
        <f t="shared" ca="1" si="121"/>
        <v>0</v>
      </c>
      <c r="AJ134" s="23">
        <f t="shared" ca="1" si="126"/>
        <v>0</v>
      </c>
      <c r="AK134" s="23">
        <f t="shared" ca="1" si="127"/>
        <v>0</v>
      </c>
      <c r="AL134" s="23">
        <f t="shared" ca="1" si="128"/>
        <v>0</v>
      </c>
      <c r="AM134" s="23">
        <f t="shared" ca="1" si="129"/>
        <v>0</v>
      </c>
      <c r="AN134" s="23">
        <f t="shared" ca="1" si="132"/>
        <v>0</v>
      </c>
      <c r="AO134" s="23">
        <f t="shared" ca="1" si="133"/>
        <v>0</v>
      </c>
      <c r="AP134" s="23">
        <f t="shared" ca="1" si="146"/>
        <v>0</v>
      </c>
      <c r="AQ134" s="23">
        <f t="shared" ca="1" si="147"/>
        <v>0</v>
      </c>
      <c r="AR134" s="236">
        <f t="shared" ca="1" si="92"/>
        <v>0</v>
      </c>
      <c r="AS134" s="23">
        <f t="shared" ca="1" si="100"/>
        <v>0</v>
      </c>
      <c r="AT134" s="23">
        <f t="shared" ca="1" si="101"/>
        <v>0</v>
      </c>
      <c r="AU134" s="23">
        <f t="shared" ca="1" si="104"/>
        <v>0</v>
      </c>
      <c r="AV134" s="23">
        <f t="shared" ca="1" si="105"/>
        <v>0</v>
      </c>
      <c r="AW134" s="23">
        <f t="shared" ca="1" si="114"/>
        <v>0</v>
      </c>
      <c r="AX134" s="23">
        <f t="shared" ca="1" si="115"/>
        <v>0</v>
      </c>
      <c r="AY134" s="23">
        <f t="shared" ca="1" si="118"/>
        <v>0</v>
      </c>
      <c r="AZ134" s="23">
        <f t="shared" ca="1" si="119"/>
        <v>0</v>
      </c>
      <c r="BA134" s="23">
        <f t="shared" ca="1" si="124"/>
        <v>0</v>
      </c>
      <c r="BB134" s="23">
        <f t="shared" ca="1" si="125"/>
        <v>0</v>
      </c>
      <c r="BC134" s="23">
        <f t="shared" ca="1" si="130"/>
        <v>0</v>
      </c>
      <c r="BD134" s="23">
        <f t="shared" ca="1" si="131"/>
        <v>0</v>
      </c>
      <c r="BE134" s="23">
        <f t="shared" ca="1" si="142"/>
        <v>0</v>
      </c>
      <c r="BF134" s="23">
        <f t="shared" ca="1" si="143"/>
        <v>0</v>
      </c>
      <c r="BG134" s="23"/>
      <c r="BH134" s="23"/>
      <c r="BI134" s="23"/>
      <c r="BJ134" s="23"/>
      <c r="BK134" s="23"/>
      <c r="BL134" s="23"/>
      <c r="BM134" s="23"/>
      <c r="BN134" s="23"/>
      <c r="BO134" s="236">
        <f t="shared" ca="1" si="93"/>
        <v>0</v>
      </c>
      <c r="BP134" s="23">
        <f t="shared" ca="1" si="96"/>
        <v>0</v>
      </c>
      <c r="BQ134" s="23">
        <f t="shared" ca="1" si="97"/>
        <v>0</v>
      </c>
      <c r="BR134" s="23">
        <f t="shared" ca="1" si="98"/>
        <v>0</v>
      </c>
      <c r="BS134" s="23">
        <f t="shared" ca="1" si="99"/>
        <v>0</v>
      </c>
      <c r="BT134" s="23">
        <f t="shared" ca="1" si="102"/>
        <v>0</v>
      </c>
      <c r="BU134" s="23">
        <f t="shared" ca="1" si="103"/>
        <v>0</v>
      </c>
      <c r="BV134" s="23">
        <f t="shared" ca="1" si="106"/>
        <v>0</v>
      </c>
      <c r="BW134" s="23">
        <f t="shared" ca="1" si="107"/>
        <v>0</v>
      </c>
      <c r="BX134" s="23">
        <f t="shared" ca="1" si="108"/>
        <v>0</v>
      </c>
      <c r="BY134" s="23">
        <f t="shared" ca="1" si="109"/>
        <v>0</v>
      </c>
      <c r="BZ134" s="23">
        <f t="shared" ca="1" si="116"/>
        <v>0</v>
      </c>
      <c r="CA134" s="23">
        <f t="shared" ca="1" si="117"/>
        <v>0</v>
      </c>
      <c r="CB134" s="23">
        <f t="shared" ca="1" si="122"/>
        <v>0</v>
      </c>
      <c r="CC134" s="23">
        <f t="shared" ca="1" si="123"/>
        <v>0</v>
      </c>
      <c r="CD134" s="23">
        <f t="shared" ca="1" si="134"/>
        <v>0</v>
      </c>
      <c r="CE134" s="23">
        <f t="shared" ca="1" si="135"/>
        <v>0</v>
      </c>
      <c r="CF134" s="23">
        <f t="shared" ca="1" si="136"/>
        <v>0</v>
      </c>
      <c r="CG134" s="23">
        <f t="shared" ca="1" si="137"/>
        <v>0</v>
      </c>
      <c r="CH134" s="23">
        <f t="shared" ca="1" si="144"/>
        <v>0</v>
      </c>
      <c r="CI134" s="23">
        <f t="shared" ca="1" si="145"/>
        <v>0</v>
      </c>
      <c r="CJ134" s="236">
        <f t="shared" ca="1" si="94"/>
        <v>0</v>
      </c>
      <c r="CQ134" s="23">
        <f t="shared" ca="1" si="110"/>
        <v>0</v>
      </c>
      <c r="CR134" s="23">
        <f t="shared" ca="1" si="111"/>
        <v>0</v>
      </c>
      <c r="CS134" s="23">
        <f t="shared" ca="1" si="138"/>
        <v>0</v>
      </c>
      <c r="CT134" s="23">
        <f t="shared" ca="1" si="139"/>
        <v>0</v>
      </c>
      <c r="CU134" s="23">
        <f t="shared" ca="1" si="140"/>
        <v>0</v>
      </c>
      <c r="CV134" s="23">
        <f t="shared" ca="1" si="141"/>
        <v>0</v>
      </c>
    </row>
    <row r="135" spans="1:100" x14ac:dyDescent="0.2">
      <c r="A135" s="180">
        <f ca="1">VLOOKUP($D135,Curves!$A$2:$I$1700,9)</f>
        <v>6.0701435989117002E-2</v>
      </c>
      <c r="B135" s="86">
        <f t="shared" ref="B135:B198" ca="1" si="149">(1+($A135/2))^(-2*($D135-$A$1)/365.25)</f>
        <v>0.53294491971177405</v>
      </c>
      <c r="C135" s="86">
        <f t="shared" ref="C135:C198" ca="1" si="150">D136-D135</f>
        <v>31</v>
      </c>
      <c r="D135" s="143">
        <f t="shared" ca="1" si="95"/>
        <v>40725</v>
      </c>
      <c r="E135" s="181">
        <f ca="1">VLOOKUP($D135,Curves!$A$2:$H$1700,2)*$B135</f>
        <v>2.0838146360730367</v>
      </c>
      <c r="F135" s="180">
        <f ca="1">VLOOKUP($D135,Curves!$A$2:$H$1700,3)*$B135</f>
        <v>0.1812012727020032</v>
      </c>
      <c r="G135" s="180">
        <f ca="1">VLOOKUP($D135,Curves!$A$2:$H$1700,7)*$B135</f>
        <v>-0.10125953474523706</v>
      </c>
      <c r="H135" s="180">
        <f ca="1">VLOOKUP($D135,Curves!$A$2:$H$1700,5)*$B135</f>
        <v>5.3294491971177405E-3</v>
      </c>
      <c r="I135" s="180">
        <f ca="1">VLOOKUP($D135,Curves!$A$2:$H$1700,4)*$B135</f>
        <v>0</v>
      </c>
      <c r="J135" s="182">
        <f ca="1">VLOOKUP($D135,Curves!$A$2:$H$1700,8)*$B135</f>
        <v>0</v>
      </c>
      <c r="K135" s="180">
        <f t="shared" ref="K135:K198" ca="1" si="151">($E135+$I135)*$J$5+$J$4</f>
        <v>17.628609770547776</v>
      </c>
      <c r="L135" s="144">
        <f ca="1">VLOOKUP($D135,Curves!$N$2:$T$2600,2)*$B135</f>
        <v>15.122852374013945</v>
      </c>
      <c r="M135" s="145">
        <f ca="1">VLOOKUP($D135,Curves!$N$2:$T$2600,3)*$B135</f>
        <v>10.73351068299513</v>
      </c>
      <c r="N135" s="189">
        <f t="shared" ref="N135:N198" ca="1" si="152">IF($K135&lt;$L135,1,0)</f>
        <v>0</v>
      </c>
      <c r="O135" s="190">
        <f t="shared" ref="O135:O198" ca="1" si="153">IF($K135&lt;$M135,1,0)</f>
        <v>0</v>
      </c>
      <c r="P135" s="181">
        <f t="shared" ca="1" si="148"/>
        <v>17.628609770547776</v>
      </c>
      <c r="Q135" s="144">
        <f ca="1">VLOOKUP($D135,Curves!$N$2:$T$2600,4)*$B135</f>
        <v>15.594931007760097</v>
      </c>
      <c r="R135" s="145">
        <f ca="1">VLOOKUP($D135,Curves!$N$2:$T$2600,5)*$B135</f>
        <v>12.183120864611155</v>
      </c>
      <c r="S135" s="189">
        <f t="shared" ref="S135:S198" ca="1" si="154">IF($P135&lt;$Q135,1,0)</f>
        <v>0</v>
      </c>
      <c r="T135" s="190">
        <f t="shared" ref="T135:T198" ca="1" si="155">IF($P135&lt;$R135,1,0)</f>
        <v>0</v>
      </c>
      <c r="U135" s="157">
        <f t="shared" ref="U135:U198" ca="1" si="156">($E135+G135)*$J$5+$J$4</f>
        <v>16.869163259958498</v>
      </c>
      <c r="V135" s="157">
        <f t="shared" ref="V135:V198" ca="1" si="157">($E135+H135)*$J$5+$J$4</f>
        <v>17.668580639526159</v>
      </c>
      <c r="W135" s="157">
        <f t="shared" ref="W135:W198" ca="1" si="158">($E135+I135)*$J$5+$J$4</f>
        <v>17.628609770547776</v>
      </c>
      <c r="X135" s="144">
        <f ca="1">VLOOKUP($D135,Curves!$N$2:$T$2600,6)*$B135</f>
        <v>14.734080553315723</v>
      </c>
      <c r="Y135" s="145">
        <f ca="1">VLOOKUP($D135,Curves!$N$2:$T$2600,7)*$B135</f>
        <v>11.507670156790503</v>
      </c>
      <c r="Z135" s="208">
        <f t="shared" ref="Z135:Z198" ca="1" si="159">IF($U135&lt;$X135,1,0)</f>
        <v>0</v>
      </c>
      <c r="AA135" s="189">
        <f t="shared" ref="AA135:AA198" ca="1" si="160">IF($U135&lt;$Y135,1,0)</f>
        <v>0</v>
      </c>
      <c r="AB135" s="189">
        <f t="shared" ref="AB135:AC166" ca="1" si="161">IF($V135&lt;$X135,1,0)</f>
        <v>0</v>
      </c>
      <c r="AC135" s="189">
        <f t="shared" ca="1" si="161"/>
        <v>0</v>
      </c>
      <c r="AD135" s="189">
        <f t="shared" ref="AD135:AD198" ca="1" si="162">IF($W135&lt;$X135,1,0)</f>
        <v>0</v>
      </c>
      <c r="AE135" s="190">
        <f t="shared" ref="AE135:AE198" ca="1" si="163">IF($W135&lt;$Y135,1,0)</f>
        <v>0</v>
      </c>
      <c r="AF135" s="23">
        <f t="shared" ca="1" si="112"/>
        <v>0</v>
      </c>
      <c r="AG135" s="23">
        <f t="shared" ca="1" si="113"/>
        <v>0</v>
      </c>
      <c r="AH135" s="23">
        <f t="shared" ca="1" si="120"/>
        <v>0</v>
      </c>
      <c r="AI135" s="23">
        <f t="shared" ca="1" si="121"/>
        <v>0</v>
      </c>
      <c r="AJ135" s="23">
        <f t="shared" ca="1" si="126"/>
        <v>0</v>
      </c>
      <c r="AK135" s="23">
        <f t="shared" ca="1" si="127"/>
        <v>0</v>
      </c>
      <c r="AL135" s="23">
        <f t="shared" ca="1" si="128"/>
        <v>0</v>
      </c>
      <c r="AM135" s="23">
        <f t="shared" ca="1" si="129"/>
        <v>0</v>
      </c>
      <c r="AN135" s="23">
        <f t="shared" ca="1" si="132"/>
        <v>0</v>
      </c>
      <c r="AO135" s="23">
        <f t="shared" ca="1" si="133"/>
        <v>0</v>
      </c>
      <c r="AP135" s="23">
        <f t="shared" ca="1" si="146"/>
        <v>0</v>
      </c>
      <c r="AQ135" s="23">
        <f t="shared" ca="1" si="147"/>
        <v>0</v>
      </c>
      <c r="AR135" s="236">
        <f t="shared" ref="AR135:AR198" ca="1" si="164">SUM(AF135:AQ135)</f>
        <v>0</v>
      </c>
      <c r="AS135" s="23">
        <f t="shared" ca="1" si="100"/>
        <v>0</v>
      </c>
      <c r="AT135" s="23">
        <f t="shared" ca="1" si="101"/>
        <v>0</v>
      </c>
      <c r="AU135" s="23">
        <f t="shared" ca="1" si="104"/>
        <v>0</v>
      </c>
      <c r="AV135" s="23">
        <f t="shared" ca="1" si="105"/>
        <v>0</v>
      </c>
      <c r="AW135" s="23">
        <f t="shared" ca="1" si="114"/>
        <v>0</v>
      </c>
      <c r="AX135" s="23">
        <f t="shared" ca="1" si="115"/>
        <v>0</v>
      </c>
      <c r="AY135" s="23">
        <f t="shared" ca="1" si="118"/>
        <v>0</v>
      </c>
      <c r="AZ135" s="23">
        <f t="shared" ca="1" si="119"/>
        <v>0</v>
      </c>
      <c r="BA135" s="23">
        <f t="shared" ca="1" si="124"/>
        <v>0</v>
      </c>
      <c r="BB135" s="23">
        <f t="shared" ca="1" si="125"/>
        <v>0</v>
      </c>
      <c r="BC135" s="23">
        <f t="shared" ca="1" si="130"/>
        <v>0</v>
      </c>
      <c r="BD135" s="23">
        <f t="shared" ca="1" si="131"/>
        <v>0</v>
      </c>
      <c r="BE135" s="23">
        <f t="shared" ca="1" si="142"/>
        <v>0</v>
      </c>
      <c r="BF135" s="23">
        <f t="shared" ca="1" si="143"/>
        <v>0</v>
      </c>
      <c r="BG135" s="23"/>
      <c r="BH135" s="23"/>
      <c r="BI135" s="23"/>
      <c r="BJ135" s="23"/>
      <c r="BK135" s="23"/>
      <c r="BL135" s="23"/>
      <c r="BM135" s="23"/>
      <c r="BN135" s="23"/>
      <c r="BO135" s="236">
        <f t="shared" ref="BO135:BO198" ca="1" si="165">SUM(AS135:BF135)</f>
        <v>0</v>
      </c>
      <c r="BP135" s="23">
        <f t="shared" ca="1" si="96"/>
        <v>0</v>
      </c>
      <c r="BQ135" s="23">
        <f t="shared" ca="1" si="97"/>
        <v>0</v>
      </c>
      <c r="BR135" s="23">
        <f t="shared" ca="1" si="98"/>
        <v>0</v>
      </c>
      <c r="BS135" s="23">
        <f t="shared" ca="1" si="99"/>
        <v>0</v>
      </c>
      <c r="BT135" s="23">
        <f t="shared" ca="1" si="102"/>
        <v>0</v>
      </c>
      <c r="BU135" s="23">
        <f t="shared" ca="1" si="103"/>
        <v>0</v>
      </c>
      <c r="BV135" s="23">
        <f t="shared" ca="1" si="106"/>
        <v>0</v>
      </c>
      <c r="BW135" s="23">
        <f t="shared" ca="1" si="107"/>
        <v>0</v>
      </c>
      <c r="BX135" s="23">
        <f t="shared" ca="1" si="108"/>
        <v>0</v>
      </c>
      <c r="BY135" s="23">
        <f t="shared" ca="1" si="109"/>
        <v>0</v>
      </c>
      <c r="BZ135" s="23">
        <f t="shared" ca="1" si="116"/>
        <v>0</v>
      </c>
      <c r="CA135" s="23">
        <f t="shared" ca="1" si="117"/>
        <v>0</v>
      </c>
      <c r="CB135" s="23">
        <f t="shared" ca="1" si="122"/>
        <v>0</v>
      </c>
      <c r="CC135" s="23">
        <f t="shared" ca="1" si="123"/>
        <v>0</v>
      </c>
      <c r="CD135" s="23">
        <f t="shared" ca="1" si="134"/>
        <v>0</v>
      </c>
      <c r="CE135" s="23">
        <f t="shared" ca="1" si="135"/>
        <v>0</v>
      </c>
      <c r="CF135" s="23">
        <f t="shared" ca="1" si="136"/>
        <v>0</v>
      </c>
      <c r="CG135" s="23">
        <f t="shared" ca="1" si="137"/>
        <v>0</v>
      </c>
      <c r="CH135" s="23">
        <f t="shared" ca="1" si="144"/>
        <v>0</v>
      </c>
      <c r="CI135" s="23">
        <f t="shared" ca="1" si="145"/>
        <v>0</v>
      </c>
      <c r="CJ135" s="236">
        <f t="shared" ref="CJ135:CJ198" ca="1" si="166">SUM(BP135:CI135)</f>
        <v>0</v>
      </c>
      <c r="CQ135" s="23">
        <f t="shared" ca="1" si="110"/>
        <v>0</v>
      </c>
      <c r="CR135" s="23">
        <f t="shared" ca="1" si="111"/>
        <v>0</v>
      </c>
      <c r="CS135" s="23">
        <f t="shared" ca="1" si="138"/>
        <v>0</v>
      </c>
      <c r="CT135" s="23">
        <f t="shared" ca="1" si="139"/>
        <v>0</v>
      </c>
      <c r="CU135" s="23">
        <f t="shared" ca="1" si="140"/>
        <v>0</v>
      </c>
      <c r="CV135" s="23">
        <f t="shared" ca="1" si="141"/>
        <v>0</v>
      </c>
    </row>
    <row r="136" spans="1:100" x14ac:dyDescent="0.2">
      <c r="A136" s="180">
        <f ca="1">VLOOKUP($D136,Curves!$A$2:$I$1700,9)</f>
        <v>6.0723153810963E-2</v>
      </c>
      <c r="B136" s="86">
        <f t="shared" ca="1" si="149"/>
        <v>0.53012835625074184</v>
      </c>
      <c r="C136" s="86">
        <f t="shared" ca="1" si="150"/>
        <v>31</v>
      </c>
      <c r="D136" s="143">
        <f t="shared" ca="1" si="95"/>
        <v>40756</v>
      </c>
      <c r="E136" s="181">
        <f ca="1">VLOOKUP($D136,Curves!$A$2:$H$1700,2)*$B136</f>
        <v>2.078103156502908</v>
      </c>
      <c r="F136" s="180">
        <f ca="1">VLOOKUP($D136,Curves!$A$2:$H$1700,3)*$B136</f>
        <v>0.18024364112525224</v>
      </c>
      <c r="G136" s="180">
        <f ca="1">VLOOKUP($D136,Curves!$A$2:$H$1700,7)*$B136</f>
        <v>-0.10072438768764096</v>
      </c>
      <c r="H136" s="180">
        <f ca="1">VLOOKUP($D136,Curves!$A$2:$H$1700,5)*$B136</f>
        <v>5.3012835625074186E-3</v>
      </c>
      <c r="I136" s="180">
        <f ca="1">VLOOKUP($D136,Curves!$A$2:$H$1700,4)*$B136</f>
        <v>0</v>
      </c>
      <c r="J136" s="182">
        <f ca="1">VLOOKUP($D136,Curves!$A$2:$H$1700,8)*$B136</f>
        <v>0</v>
      </c>
      <c r="K136" s="180">
        <f t="shared" ca="1" si="151"/>
        <v>17.585773673771811</v>
      </c>
      <c r="L136" s="144">
        <f ca="1">VLOOKUP($D136,Curves!$N$2:$T$2600,2)*$B136</f>
        <v>12.867241852877148</v>
      </c>
      <c r="M136" s="145">
        <f ca="1">VLOOKUP($D136,Curves!$N$2:$T$2600,3)*$B136</f>
        <v>8.1586754026989166</v>
      </c>
      <c r="N136" s="189">
        <f t="shared" ca="1" si="152"/>
        <v>0</v>
      </c>
      <c r="O136" s="190">
        <f t="shared" ca="1" si="153"/>
        <v>0</v>
      </c>
      <c r="P136" s="181">
        <f t="shared" ca="1" si="148"/>
        <v>17.585773673771811</v>
      </c>
      <c r="Q136" s="144">
        <f ca="1">VLOOKUP($D136,Curves!$N$2:$T$2600,4)*$B136</f>
        <v>13.799422074223777</v>
      </c>
      <c r="R136" s="145">
        <f ca="1">VLOOKUP($D136,Curves!$N$2:$T$2600,5)*$B136</f>
        <v>10.22617599207681</v>
      </c>
      <c r="S136" s="189">
        <f t="shared" ca="1" si="154"/>
        <v>0</v>
      </c>
      <c r="T136" s="190">
        <f t="shared" ca="1" si="155"/>
        <v>0</v>
      </c>
      <c r="U136" s="157">
        <f t="shared" ca="1" si="156"/>
        <v>16.830340766114503</v>
      </c>
      <c r="V136" s="157">
        <f t="shared" ca="1" si="157"/>
        <v>17.625533300490616</v>
      </c>
      <c r="W136" s="157">
        <f t="shared" ca="1" si="158"/>
        <v>17.585773673771811</v>
      </c>
      <c r="X136" s="144">
        <f ca="1">VLOOKUP($D136,Curves!$N$2:$T$2600,6)*$B136</f>
        <v>9.8145795721048188</v>
      </c>
      <c r="Y136" s="145">
        <f ca="1">VLOOKUP($D136,Curves!$N$2:$T$2600,7)*$B136</f>
        <v>8.0256001080486765</v>
      </c>
      <c r="Z136" s="208">
        <f t="shared" ca="1" si="159"/>
        <v>0</v>
      </c>
      <c r="AA136" s="189">
        <f t="shared" ca="1" si="160"/>
        <v>0</v>
      </c>
      <c r="AB136" s="189">
        <f t="shared" ca="1" si="161"/>
        <v>0</v>
      </c>
      <c r="AC136" s="189">
        <f t="shared" ca="1" si="161"/>
        <v>0</v>
      </c>
      <c r="AD136" s="189">
        <f t="shared" ca="1" si="162"/>
        <v>0</v>
      </c>
      <c r="AE136" s="190">
        <f t="shared" ca="1" si="163"/>
        <v>0</v>
      </c>
      <c r="AF136" s="23">
        <f t="shared" ca="1" si="112"/>
        <v>0</v>
      </c>
      <c r="AG136" s="23">
        <f t="shared" ca="1" si="113"/>
        <v>0</v>
      </c>
      <c r="AH136" s="23">
        <f t="shared" ca="1" si="120"/>
        <v>0</v>
      </c>
      <c r="AI136" s="23">
        <f t="shared" ca="1" si="121"/>
        <v>0</v>
      </c>
      <c r="AJ136" s="23">
        <f t="shared" ca="1" si="126"/>
        <v>0</v>
      </c>
      <c r="AK136" s="23">
        <f t="shared" ca="1" si="127"/>
        <v>0</v>
      </c>
      <c r="AL136" s="23">
        <f t="shared" ca="1" si="128"/>
        <v>0</v>
      </c>
      <c r="AM136" s="23">
        <f t="shared" ca="1" si="129"/>
        <v>0</v>
      </c>
      <c r="AN136" s="23">
        <f t="shared" ca="1" si="132"/>
        <v>0</v>
      </c>
      <c r="AO136" s="23">
        <f t="shared" ca="1" si="133"/>
        <v>0</v>
      </c>
      <c r="AP136" s="23">
        <f t="shared" ca="1" si="146"/>
        <v>0</v>
      </c>
      <c r="AQ136" s="23">
        <f t="shared" ca="1" si="147"/>
        <v>0</v>
      </c>
      <c r="AR136" s="236">
        <f t="shared" ca="1" si="164"/>
        <v>0</v>
      </c>
      <c r="AS136" s="23">
        <f t="shared" ca="1" si="100"/>
        <v>0</v>
      </c>
      <c r="AT136" s="23">
        <f t="shared" ca="1" si="101"/>
        <v>0</v>
      </c>
      <c r="AU136" s="23">
        <f t="shared" ca="1" si="104"/>
        <v>0</v>
      </c>
      <c r="AV136" s="23">
        <f t="shared" ca="1" si="105"/>
        <v>0</v>
      </c>
      <c r="AW136" s="23">
        <f t="shared" ca="1" si="114"/>
        <v>0</v>
      </c>
      <c r="AX136" s="23">
        <f t="shared" ca="1" si="115"/>
        <v>0</v>
      </c>
      <c r="AY136" s="23">
        <f t="shared" ca="1" si="118"/>
        <v>0</v>
      </c>
      <c r="AZ136" s="23">
        <f t="shared" ca="1" si="119"/>
        <v>0</v>
      </c>
      <c r="BA136" s="23">
        <f t="shared" ca="1" si="124"/>
        <v>0</v>
      </c>
      <c r="BB136" s="23">
        <f t="shared" ca="1" si="125"/>
        <v>0</v>
      </c>
      <c r="BC136" s="23">
        <f t="shared" ca="1" si="130"/>
        <v>0</v>
      </c>
      <c r="BD136" s="23">
        <f t="shared" ca="1" si="131"/>
        <v>0</v>
      </c>
      <c r="BE136" s="23">
        <f t="shared" ca="1" si="142"/>
        <v>0</v>
      </c>
      <c r="BF136" s="23">
        <f t="shared" ca="1" si="143"/>
        <v>0</v>
      </c>
      <c r="BG136" s="23"/>
      <c r="BH136" s="23"/>
      <c r="BI136" s="23"/>
      <c r="BJ136" s="23"/>
      <c r="BK136" s="23"/>
      <c r="BL136" s="23"/>
      <c r="BM136" s="23"/>
      <c r="BN136" s="23"/>
      <c r="BO136" s="236">
        <f t="shared" ca="1" si="165"/>
        <v>0</v>
      </c>
      <c r="BP136" s="23">
        <f t="shared" ca="1" si="96"/>
        <v>0</v>
      </c>
      <c r="BQ136" s="23">
        <f t="shared" ca="1" si="97"/>
        <v>0</v>
      </c>
      <c r="BR136" s="23">
        <f t="shared" ca="1" si="98"/>
        <v>0</v>
      </c>
      <c r="BS136" s="23">
        <f t="shared" ca="1" si="99"/>
        <v>0</v>
      </c>
      <c r="BT136" s="23">
        <f t="shared" ca="1" si="102"/>
        <v>0</v>
      </c>
      <c r="BU136" s="23">
        <f t="shared" ca="1" si="103"/>
        <v>0</v>
      </c>
      <c r="BV136" s="23">
        <f t="shared" ca="1" si="106"/>
        <v>0</v>
      </c>
      <c r="BW136" s="23">
        <f t="shared" ca="1" si="107"/>
        <v>0</v>
      </c>
      <c r="BX136" s="23">
        <f t="shared" ca="1" si="108"/>
        <v>0</v>
      </c>
      <c r="BY136" s="23">
        <f t="shared" ca="1" si="109"/>
        <v>0</v>
      </c>
      <c r="BZ136" s="23">
        <f t="shared" ca="1" si="116"/>
        <v>0</v>
      </c>
      <c r="CA136" s="23">
        <f t="shared" ca="1" si="117"/>
        <v>0</v>
      </c>
      <c r="CB136" s="23">
        <f t="shared" ca="1" si="122"/>
        <v>0</v>
      </c>
      <c r="CC136" s="23">
        <f t="shared" ca="1" si="123"/>
        <v>0</v>
      </c>
      <c r="CD136" s="23">
        <f t="shared" ca="1" si="134"/>
        <v>0</v>
      </c>
      <c r="CE136" s="23">
        <f t="shared" ca="1" si="135"/>
        <v>0</v>
      </c>
      <c r="CF136" s="23">
        <f t="shared" ca="1" si="136"/>
        <v>0</v>
      </c>
      <c r="CG136" s="23">
        <f t="shared" ca="1" si="137"/>
        <v>0</v>
      </c>
      <c r="CH136" s="23">
        <f t="shared" ca="1" si="144"/>
        <v>0</v>
      </c>
      <c r="CI136" s="23">
        <f t="shared" ca="1" si="145"/>
        <v>0</v>
      </c>
      <c r="CJ136" s="236">
        <f t="shared" ca="1" si="166"/>
        <v>0</v>
      </c>
      <c r="CQ136" s="23">
        <f t="shared" ca="1" si="110"/>
        <v>0</v>
      </c>
      <c r="CR136" s="23">
        <f t="shared" ca="1" si="111"/>
        <v>0</v>
      </c>
      <c r="CS136" s="23">
        <f t="shared" ca="1" si="138"/>
        <v>0</v>
      </c>
      <c r="CT136" s="23">
        <f t="shared" ca="1" si="139"/>
        <v>0</v>
      </c>
      <c r="CU136" s="23">
        <f t="shared" ca="1" si="140"/>
        <v>0</v>
      </c>
      <c r="CV136" s="23">
        <f t="shared" ca="1" si="141"/>
        <v>0</v>
      </c>
    </row>
    <row r="137" spans="1:100" x14ac:dyDescent="0.2">
      <c r="A137" s="180">
        <f ca="1">VLOOKUP($D137,Curves!$A$2:$I$1700,9)</f>
        <v>6.0744871632966997E-2</v>
      </c>
      <c r="B137" s="86">
        <f t="shared" ca="1" si="149"/>
        <v>0.527324792584699</v>
      </c>
      <c r="C137" s="86">
        <f t="shared" ca="1" si="150"/>
        <v>30</v>
      </c>
      <c r="D137" s="143">
        <f t="shared" ca="1" si="95"/>
        <v>40787</v>
      </c>
      <c r="E137" s="181">
        <f ca="1">VLOOKUP($D137,Curves!$A$2:$H$1700,2)*$B137</f>
        <v>2.0760777084059598</v>
      </c>
      <c r="F137" s="180">
        <f ca="1">VLOOKUP($D137,Curves!$A$2:$H$1700,3)*$B137</f>
        <v>0.17929042947879767</v>
      </c>
      <c r="G137" s="180">
        <f ca="1">VLOOKUP($D137,Curves!$A$2:$H$1700,7)*$B137</f>
        <v>-0.10019171059109282</v>
      </c>
      <c r="H137" s="180">
        <f ca="1">VLOOKUP($D137,Curves!$A$2:$H$1700,5)*$B137</f>
        <v>5.2732479258469902E-3</v>
      </c>
      <c r="I137" s="180">
        <f ca="1">VLOOKUP($D137,Curves!$A$2:$H$1700,4)*$B137</f>
        <v>0</v>
      </c>
      <c r="J137" s="182">
        <f ca="1">VLOOKUP($D137,Curves!$A$2:$H$1700,8)*$B137</f>
        <v>0</v>
      </c>
      <c r="K137" s="180">
        <f t="shared" ca="1" si="151"/>
        <v>17.570582813044698</v>
      </c>
      <c r="L137" s="144">
        <f ca="1">VLOOKUP($D137,Curves!$N$2:$T$2600,2)*$B137</f>
        <v>13.06285632961273</v>
      </c>
      <c r="M137" s="145">
        <f ca="1">VLOOKUP($D137,Curves!$N$2:$T$2600,3)*$B137</f>
        <v>8.0838890703234352</v>
      </c>
      <c r="N137" s="189">
        <f t="shared" ca="1" si="152"/>
        <v>0</v>
      </c>
      <c r="O137" s="190">
        <f t="shared" ca="1" si="153"/>
        <v>0</v>
      </c>
      <c r="P137" s="181">
        <f t="shared" ca="1" si="148"/>
        <v>17.570582813044698</v>
      </c>
      <c r="Q137" s="144">
        <f ca="1">VLOOKUP($D137,Curves!$N$2:$T$2600,4)*$B137</f>
        <v>14.517431543868268</v>
      </c>
      <c r="R137" s="145">
        <f ca="1">VLOOKUP($D137,Curves!$N$2:$T$2600,5)*$B137</f>
        <v>7.6040235090713599</v>
      </c>
      <c r="S137" s="189">
        <f t="shared" ca="1" si="154"/>
        <v>0</v>
      </c>
      <c r="T137" s="190">
        <f t="shared" ca="1" si="155"/>
        <v>0</v>
      </c>
      <c r="U137" s="157">
        <f t="shared" ca="1" si="156"/>
        <v>16.819144983611501</v>
      </c>
      <c r="V137" s="157">
        <f t="shared" ca="1" si="157"/>
        <v>17.610132172488548</v>
      </c>
      <c r="W137" s="157">
        <f t="shared" ca="1" si="158"/>
        <v>17.570582813044698</v>
      </c>
      <c r="X137" s="144">
        <f ca="1">VLOOKUP($D137,Curves!$N$2:$T$2600,6)*$B137</f>
        <v>10.421831531743221</v>
      </c>
      <c r="Y137" s="145">
        <f ca="1">VLOOKUP($D137,Curves!$N$2:$T$2600,7)*$B137</f>
        <v>7.847427594366934</v>
      </c>
      <c r="Z137" s="208">
        <f t="shared" ca="1" si="159"/>
        <v>0</v>
      </c>
      <c r="AA137" s="189">
        <f t="shared" ca="1" si="160"/>
        <v>0</v>
      </c>
      <c r="AB137" s="189">
        <f t="shared" ca="1" si="161"/>
        <v>0</v>
      </c>
      <c r="AC137" s="189">
        <f t="shared" ca="1" si="161"/>
        <v>0</v>
      </c>
      <c r="AD137" s="189">
        <f t="shared" ca="1" si="162"/>
        <v>0</v>
      </c>
      <c r="AE137" s="190">
        <f t="shared" ca="1" si="163"/>
        <v>0</v>
      </c>
      <c r="AF137" s="23">
        <f t="shared" ca="1" si="112"/>
        <v>0</v>
      </c>
      <c r="AG137" s="23">
        <f t="shared" ca="1" si="113"/>
        <v>0</v>
      </c>
      <c r="AH137" s="23">
        <f t="shared" ca="1" si="120"/>
        <v>0</v>
      </c>
      <c r="AI137" s="23">
        <f t="shared" ca="1" si="121"/>
        <v>0</v>
      </c>
      <c r="AJ137" s="23">
        <f t="shared" ca="1" si="126"/>
        <v>0</v>
      </c>
      <c r="AK137" s="23">
        <f t="shared" ca="1" si="127"/>
        <v>0</v>
      </c>
      <c r="AL137" s="23">
        <f t="shared" ca="1" si="128"/>
        <v>0</v>
      </c>
      <c r="AM137" s="23">
        <f t="shared" ca="1" si="129"/>
        <v>0</v>
      </c>
      <c r="AN137" s="23">
        <f t="shared" ca="1" si="132"/>
        <v>0</v>
      </c>
      <c r="AO137" s="23">
        <f t="shared" ca="1" si="133"/>
        <v>0</v>
      </c>
      <c r="AP137" s="23">
        <f t="shared" ca="1" si="146"/>
        <v>0</v>
      </c>
      <c r="AQ137" s="23">
        <f t="shared" ca="1" si="147"/>
        <v>0</v>
      </c>
      <c r="AR137" s="236">
        <f t="shared" ca="1" si="164"/>
        <v>0</v>
      </c>
      <c r="AS137" s="23">
        <f t="shared" ca="1" si="100"/>
        <v>0</v>
      </c>
      <c r="AT137" s="23">
        <f t="shared" ca="1" si="101"/>
        <v>0</v>
      </c>
      <c r="AU137" s="23">
        <f t="shared" ca="1" si="104"/>
        <v>0</v>
      </c>
      <c r="AV137" s="23">
        <f t="shared" ca="1" si="105"/>
        <v>0</v>
      </c>
      <c r="AW137" s="23">
        <f t="shared" ca="1" si="114"/>
        <v>0</v>
      </c>
      <c r="AX137" s="23">
        <f t="shared" ca="1" si="115"/>
        <v>0</v>
      </c>
      <c r="AY137" s="23">
        <f t="shared" ca="1" si="118"/>
        <v>0</v>
      </c>
      <c r="AZ137" s="23">
        <f t="shared" ca="1" si="119"/>
        <v>0</v>
      </c>
      <c r="BA137" s="23">
        <f t="shared" ca="1" si="124"/>
        <v>0</v>
      </c>
      <c r="BB137" s="23">
        <f t="shared" ca="1" si="125"/>
        <v>0</v>
      </c>
      <c r="BC137" s="23">
        <f t="shared" ca="1" si="130"/>
        <v>0</v>
      </c>
      <c r="BD137" s="23">
        <f t="shared" ca="1" si="131"/>
        <v>0</v>
      </c>
      <c r="BE137" s="23">
        <f t="shared" ca="1" si="142"/>
        <v>0</v>
      </c>
      <c r="BF137" s="23">
        <f t="shared" ca="1" si="143"/>
        <v>0</v>
      </c>
      <c r="BG137" s="23"/>
      <c r="BH137" s="23"/>
      <c r="BI137" s="23"/>
      <c r="BJ137" s="23"/>
      <c r="BK137" s="23"/>
      <c r="BL137" s="23"/>
      <c r="BM137" s="23"/>
      <c r="BN137" s="23"/>
      <c r="BO137" s="236">
        <f t="shared" ca="1" si="165"/>
        <v>0</v>
      </c>
      <c r="BP137" s="23">
        <f t="shared" ca="1" si="96"/>
        <v>0</v>
      </c>
      <c r="BQ137" s="23">
        <f t="shared" ca="1" si="97"/>
        <v>0</v>
      </c>
      <c r="BR137" s="23">
        <f t="shared" ca="1" si="98"/>
        <v>0</v>
      </c>
      <c r="BS137" s="23">
        <f t="shared" ca="1" si="99"/>
        <v>0</v>
      </c>
      <c r="BT137" s="23">
        <f t="shared" ca="1" si="102"/>
        <v>0</v>
      </c>
      <c r="BU137" s="23">
        <f t="shared" ca="1" si="103"/>
        <v>0</v>
      </c>
      <c r="BV137" s="23">
        <f t="shared" ca="1" si="106"/>
        <v>0</v>
      </c>
      <c r="BW137" s="23">
        <f t="shared" ca="1" si="107"/>
        <v>0</v>
      </c>
      <c r="BX137" s="23">
        <f t="shared" ca="1" si="108"/>
        <v>0</v>
      </c>
      <c r="BY137" s="23">
        <f t="shared" ca="1" si="109"/>
        <v>0</v>
      </c>
      <c r="BZ137" s="23">
        <f t="shared" ca="1" si="116"/>
        <v>0</v>
      </c>
      <c r="CA137" s="23">
        <f t="shared" ca="1" si="117"/>
        <v>0</v>
      </c>
      <c r="CB137" s="23">
        <f t="shared" ca="1" si="122"/>
        <v>0</v>
      </c>
      <c r="CC137" s="23">
        <f t="shared" ca="1" si="123"/>
        <v>0</v>
      </c>
      <c r="CD137" s="23">
        <f t="shared" ca="1" si="134"/>
        <v>0</v>
      </c>
      <c r="CE137" s="23">
        <f t="shared" ca="1" si="135"/>
        <v>0</v>
      </c>
      <c r="CF137" s="23">
        <f t="shared" ca="1" si="136"/>
        <v>0</v>
      </c>
      <c r="CG137" s="23">
        <f t="shared" ca="1" si="137"/>
        <v>0</v>
      </c>
      <c r="CH137" s="23">
        <f t="shared" ca="1" si="144"/>
        <v>0</v>
      </c>
      <c r="CI137" s="23">
        <f t="shared" ca="1" si="145"/>
        <v>0</v>
      </c>
      <c r="CJ137" s="236">
        <f t="shared" ca="1" si="166"/>
        <v>0</v>
      </c>
      <c r="CQ137" s="23">
        <f t="shared" ca="1" si="110"/>
        <v>0</v>
      </c>
      <c r="CR137" s="23">
        <f t="shared" ca="1" si="111"/>
        <v>0</v>
      </c>
      <c r="CS137" s="23">
        <f t="shared" ca="1" si="138"/>
        <v>0</v>
      </c>
      <c r="CT137" s="23">
        <f t="shared" ca="1" si="139"/>
        <v>0</v>
      </c>
      <c r="CU137" s="23">
        <f t="shared" ca="1" si="140"/>
        <v>0</v>
      </c>
      <c r="CV137" s="23">
        <f t="shared" ca="1" si="141"/>
        <v>0</v>
      </c>
    </row>
    <row r="138" spans="1:100" x14ac:dyDescent="0.2">
      <c r="A138" s="180">
        <f ca="1">VLOOKUP($D138,Curves!$A$2:$I$1700,9)</f>
        <v>6.0765888880216001E-2</v>
      </c>
      <c r="B138" s="86">
        <f t="shared" ca="1" si="149"/>
        <v>0.52462399809897931</v>
      </c>
      <c r="C138" s="86">
        <f t="shared" ca="1" si="150"/>
        <v>31</v>
      </c>
      <c r="D138" s="143">
        <f t="shared" ca="1" si="95"/>
        <v>40817</v>
      </c>
      <c r="E138" s="181">
        <f ca="1">VLOOKUP($D138,Curves!$A$2:$H$1700,2)*$B138</f>
        <v>2.0706909204966713</v>
      </c>
      <c r="F138" s="180">
        <f ca="1">VLOOKUP($D138,Curves!$A$2:$H$1700,3)*$B138</f>
        <v>0.17837215935365297</v>
      </c>
      <c r="G138" s="180">
        <f ca="1">VLOOKUP($D138,Curves!$A$2:$H$1700,7)*$B138</f>
        <v>-9.9678559638806064E-2</v>
      </c>
      <c r="H138" s="180">
        <f ca="1">VLOOKUP($D138,Curves!$A$2:$H$1700,5)*$B138</f>
        <v>5.2462399809897935E-3</v>
      </c>
      <c r="I138" s="180">
        <f ca="1">VLOOKUP($D138,Curves!$A$2:$H$1700,4)*$B138</f>
        <v>0</v>
      </c>
      <c r="J138" s="182">
        <f ca="1">VLOOKUP($D138,Curves!$A$2:$H$1700,8)*$B138</f>
        <v>0</v>
      </c>
      <c r="K138" s="180">
        <f t="shared" ca="1" si="151"/>
        <v>17.530181903725037</v>
      </c>
      <c r="L138" s="144">
        <f ca="1">VLOOKUP($D138,Curves!$N$2:$T$2600,2)*$B138</f>
        <v>29.259296360910717</v>
      </c>
      <c r="M138" s="145">
        <f ca="1">VLOOKUP($D138,Curves!$N$2:$T$2600,3)*$B138</f>
        <v>8.13167197053418</v>
      </c>
      <c r="N138" s="189">
        <f t="shared" ca="1" si="152"/>
        <v>1</v>
      </c>
      <c r="O138" s="190">
        <f t="shared" ca="1" si="153"/>
        <v>0</v>
      </c>
      <c r="P138" s="181">
        <f t="shared" ca="1" si="148"/>
        <v>17.530181903725037</v>
      </c>
      <c r="Q138" s="144">
        <f ca="1">VLOOKUP($D138,Curves!$N$2:$T$2600,4)*$B138</f>
        <v>18.640069734543367</v>
      </c>
      <c r="R138" s="145">
        <f ca="1">VLOOKUP($D138,Curves!$N$2:$T$2600,5)*$B138</f>
        <v>9.2491210864850046</v>
      </c>
      <c r="S138" s="189">
        <f t="shared" ca="1" si="154"/>
        <v>1</v>
      </c>
      <c r="T138" s="190">
        <f t="shared" ca="1" si="155"/>
        <v>0</v>
      </c>
      <c r="U138" s="157">
        <f t="shared" ca="1" si="156"/>
        <v>16.782592706433988</v>
      </c>
      <c r="V138" s="157">
        <f t="shared" ca="1" si="157"/>
        <v>17.569528703582456</v>
      </c>
      <c r="W138" s="157">
        <f t="shared" ca="1" si="158"/>
        <v>17.530181903725037</v>
      </c>
      <c r="X138" s="144">
        <f ca="1">VLOOKUP($D138,Curves!$N$2:$T$2600,6)*$B138</f>
        <v>30.566478060927562</v>
      </c>
      <c r="Y138" s="145">
        <f ca="1">VLOOKUP($D138,Curves!$N$2:$T$2600,7)*$B138</f>
        <v>3.917966513686657</v>
      </c>
      <c r="Z138" s="208">
        <f t="shared" ca="1" si="159"/>
        <v>1</v>
      </c>
      <c r="AA138" s="189">
        <f t="shared" ca="1" si="160"/>
        <v>0</v>
      </c>
      <c r="AB138" s="189">
        <f t="shared" ca="1" si="161"/>
        <v>1</v>
      </c>
      <c r="AC138" s="189">
        <f t="shared" ca="1" si="161"/>
        <v>1</v>
      </c>
      <c r="AD138" s="189">
        <f t="shared" ca="1" si="162"/>
        <v>1</v>
      </c>
      <c r="AE138" s="190">
        <f t="shared" ca="1" si="163"/>
        <v>0</v>
      </c>
      <c r="AF138" s="23">
        <f t="shared" ca="1" si="112"/>
        <v>105600</v>
      </c>
      <c r="AG138" s="23">
        <f t="shared" ca="1" si="113"/>
        <v>0</v>
      </c>
      <c r="AH138" s="23">
        <f t="shared" ca="1" si="120"/>
        <v>61200</v>
      </c>
      <c r="AI138" s="23">
        <f t="shared" ca="1" si="121"/>
        <v>0</v>
      </c>
      <c r="AJ138" s="23">
        <f t="shared" ca="1" si="126"/>
        <v>50400</v>
      </c>
      <c r="AK138" s="23">
        <f t="shared" ca="1" si="127"/>
        <v>0</v>
      </c>
      <c r="AL138" s="23">
        <f t="shared" ca="1" si="128"/>
        <v>60000</v>
      </c>
      <c r="AM138" s="23">
        <f t="shared" ca="1" si="129"/>
        <v>0</v>
      </c>
      <c r="AN138" s="23">
        <f t="shared" ca="1" si="132"/>
        <v>126720</v>
      </c>
      <c r="AO138" s="23">
        <f t="shared" ca="1" si="133"/>
        <v>0</v>
      </c>
      <c r="AP138" s="23">
        <f t="shared" ca="1" si="146"/>
        <v>66000</v>
      </c>
      <c r="AQ138" s="23">
        <f t="shared" ca="1" si="147"/>
        <v>0</v>
      </c>
      <c r="AR138" s="236">
        <f t="shared" ca="1" si="164"/>
        <v>469920</v>
      </c>
      <c r="AS138" s="23">
        <f t="shared" ca="1" si="100"/>
        <v>60000</v>
      </c>
      <c r="AT138" s="23">
        <f t="shared" ca="1" si="101"/>
        <v>0</v>
      </c>
      <c r="AU138" s="23">
        <f t="shared" ca="1" si="104"/>
        <v>60000</v>
      </c>
      <c r="AV138" s="23">
        <f t="shared" ca="1" si="105"/>
        <v>0</v>
      </c>
      <c r="AW138" s="23">
        <f t="shared" ca="1" si="114"/>
        <v>105600</v>
      </c>
      <c r="AX138" s="23">
        <f t="shared" ca="1" si="115"/>
        <v>0</v>
      </c>
      <c r="AY138" s="23">
        <f t="shared" ca="1" si="118"/>
        <v>130800</v>
      </c>
      <c r="AZ138" s="23">
        <f t="shared" ca="1" si="119"/>
        <v>0</v>
      </c>
      <c r="BA138" s="23">
        <f t="shared" ca="1" si="124"/>
        <v>60000</v>
      </c>
      <c r="BB138" s="23">
        <f t="shared" ca="1" si="125"/>
        <v>0</v>
      </c>
      <c r="BC138" s="23">
        <f t="shared" ca="1" si="130"/>
        <v>63600</v>
      </c>
      <c r="BD138" s="23">
        <f t="shared" ca="1" si="131"/>
        <v>0</v>
      </c>
      <c r="BE138" s="23">
        <f t="shared" ca="1" si="142"/>
        <v>63600</v>
      </c>
      <c r="BF138" s="23">
        <f t="shared" ca="1" si="143"/>
        <v>0</v>
      </c>
      <c r="BG138" s="23"/>
      <c r="BH138" s="23"/>
      <c r="BI138" s="23"/>
      <c r="BJ138" s="23"/>
      <c r="BK138" s="23"/>
      <c r="BL138" s="23"/>
      <c r="BM138" s="23"/>
      <c r="BN138" s="23"/>
      <c r="BO138" s="236">
        <f t="shared" ca="1" si="165"/>
        <v>543600</v>
      </c>
      <c r="BP138" s="23">
        <f t="shared" ca="1" si="96"/>
        <v>65400</v>
      </c>
      <c r="BQ138" s="23">
        <f t="shared" ca="1" si="97"/>
        <v>32700</v>
      </c>
      <c r="BR138" s="23">
        <f t="shared" ca="1" si="98"/>
        <v>62400</v>
      </c>
      <c r="BS138" s="23">
        <f t="shared" ca="1" si="99"/>
        <v>31200</v>
      </c>
      <c r="BT138" s="23">
        <f t="shared" ca="1" si="102"/>
        <v>67200</v>
      </c>
      <c r="BU138" s="23">
        <f t="shared" ca="1" si="103"/>
        <v>33600</v>
      </c>
      <c r="BV138" s="23">
        <f t="shared" ca="1" si="106"/>
        <v>8400</v>
      </c>
      <c r="BW138" s="23">
        <f t="shared" ca="1" si="107"/>
        <v>4200</v>
      </c>
      <c r="BX138" s="23">
        <f t="shared" ca="1" si="108"/>
        <v>66000</v>
      </c>
      <c r="BY138" s="23">
        <f t="shared" ca="1" si="109"/>
        <v>33000</v>
      </c>
      <c r="BZ138" s="23">
        <f t="shared" ca="1" si="116"/>
        <v>66000</v>
      </c>
      <c r="CA138" s="23">
        <f t="shared" ca="1" si="117"/>
        <v>33000</v>
      </c>
      <c r="CB138" s="23">
        <f t="shared" ca="1" si="122"/>
        <v>240000</v>
      </c>
      <c r="CC138" s="23">
        <f t="shared" ca="1" si="123"/>
        <v>120000</v>
      </c>
      <c r="CD138" s="23">
        <f t="shared" ca="1" si="134"/>
        <v>120000</v>
      </c>
      <c r="CE138" s="23">
        <f t="shared" ca="1" si="135"/>
        <v>60000</v>
      </c>
      <c r="CF138" s="23">
        <f t="shared" ca="1" si="136"/>
        <v>63600</v>
      </c>
      <c r="CG138" s="23">
        <f t="shared" ca="1" si="137"/>
        <v>31800</v>
      </c>
      <c r="CH138" s="23">
        <f t="shared" ca="1" si="144"/>
        <v>90000</v>
      </c>
      <c r="CI138" s="23">
        <f t="shared" ca="1" si="145"/>
        <v>45000</v>
      </c>
      <c r="CJ138" s="236">
        <f t="shared" ca="1" si="166"/>
        <v>1273500</v>
      </c>
      <c r="CQ138" s="23">
        <f t="shared" ca="1" si="110"/>
        <v>30000</v>
      </c>
      <c r="CR138" s="23">
        <f t="shared" ca="1" si="111"/>
        <v>15000</v>
      </c>
      <c r="CS138" s="23">
        <f t="shared" ca="1" si="138"/>
        <v>60000</v>
      </c>
      <c r="CT138" s="23">
        <f t="shared" ca="1" si="139"/>
        <v>30000</v>
      </c>
      <c r="CU138" s="23">
        <f t="shared" ca="1" si="140"/>
        <v>120000</v>
      </c>
      <c r="CV138" s="23">
        <f t="shared" ca="1" si="141"/>
        <v>60000</v>
      </c>
    </row>
    <row r="139" spans="1:100" x14ac:dyDescent="0.2">
      <c r="A139" s="180">
        <f ca="1">VLOOKUP($D139,Curves!$A$2:$I$1700,9)</f>
        <v>6.0787606702529001E-2</v>
      </c>
      <c r="B139" s="86">
        <f t="shared" ca="1" si="149"/>
        <v>0.52184587251906911</v>
      </c>
      <c r="C139" s="86">
        <f t="shared" ca="1" si="150"/>
        <v>30</v>
      </c>
      <c r="D139" s="143">
        <f t="shared" ref="D139:D202" ca="1" si="167">DATE(YEAR(D138),MONTH(D138)+1,1)</f>
        <v>40848</v>
      </c>
      <c r="E139" s="181">
        <f ca="1">VLOOKUP($D139,Curves!$A$2:$H$1700,2)*$B139</f>
        <v>2.1353933103480305</v>
      </c>
      <c r="F139" s="180">
        <f ca="1">VLOOKUP($D139,Curves!$A$2:$H$1700,3)*$B139</f>
        <v>0.15655376175572072</v>
      </c>
      <c r="G139" s="180">
        <f ca="1">VLOOKUP($D139,Curves!$A$2:$H$1700,7)*$B139</f>
        <v>-9.9150715778623139E-2</v>
      </c>
      <c r="H139" s="180">
        <f ca="1">VLOOKUP($D139,Curves!$A$2:$H$1700,5)*$B139</f>
        <v>5.218458725190691E-3</v>
      </c>
      <c r="I139" s="180">
        <f ca="1">VLOOKUP($D139,Curves!$A$2:$H$1700,4)*$B139</f>
        <v>0</v>
      </c>
      <c r="J139" s="182">
        <f ca="1">VLOOKUP($D139,Curves!$A$2:$H$1700,8)*$B139</f>
        <v>0</v>
      </c>
      <c r="K139" s="180">
        <f t="shared" ca="1" si="151"/>
        <v>18.01544982761023</v>
      </c>
      <c r="L139" s="144">
        <f ca="1">VLOOKUP($D139,Curves!$N$2:$T$2600,2)*$B139</f>
        <v>22.692922771031302</v>
      </c>
      <c r="M139" s="145">
        <f ca="1">VLOOKUP($D139,Curves!$N$2:$T$2600,3)*$B139</f>
        <v>8.3704077952058675</v>
      </c>
      <c r="N139" s="189">
        <f t="shared" ca="1" si="152"/>
        <v>1</v>
      </c>
      <c r="O139" s="190">
        <f t="shared" ca="1" si="153"/>
        <v>0</v>
      </c>
      <c r="P139" s="181">
        <f t="shared" ca="1" si="148"/>
        <v>18.01544982761023</v>
      </c>
      <c r="Q139" s="144">
        <f ca="1">VLOOKUP($D139,Curves!$N$2:$T$2600,4)*$B139</f>
        <v>24.906683212843667</v>
      </c>
      <c r="R139" s="145">
        <f ca="1">VLOOKUP($D139,Curves!$N$2:$T$2600,5)*$B139</f>
        <v>9.842013155709644</v>
      </c>
      <c r="S139" s="189">
        <f t="shared" ca="1" si="154"/>
        <v>1</v>
      </c>
      <c r="T139" s="190">
        <f t="shared" ca="1" si="155"/>
        <v>0</v>
      </c>
      <c r="U139" s="157">
        <f t="shared" ca="1" si="156"/>
        <v>17.271819459270553</v>
      </c>
      <c r="V139" s="157">
        <f t="shared" ca="1" si="157"/>
        <v>18.054588268049159</v>
      </c>
      <c r="W139" s="157">
        <f t="shared" ca="1" si="158"/>
        <v>18.01544982761023</v>
      </c>
      <c r="X139" s="144">
        <f ca="1">VLOOKUP($D139,Curves!$N$2:$T$2600,6)*$B139</f>
        <v>23.139212220521408</v>
      </c>
      <c r="Y139" s="145">
        <f ca="1">VLOOKUP($D139,Curves!$N$2:$T$2600,7)*$B139</f>
        <v>6.850247570445978</v>
      </c>
      <c r="Z139" s="208">
        <f t="shared" ca="1" si="159"/>
        <v>1</v>
      </c>
      <c r="AA139" s="189">
        <f t="shared" ca="1" si="160"/>
        <v>0</v>
      </c>
      <c r="AB139" s="189">
        <f t="shared" ca="1" si="161"/>
        <v>1</v>
      </c>
      <c r="AC139" s="189">
        <f t="shared" ca="1" si="161"/>
        <v>1</v>
      </c>
      <c r="AD139" s="189">
        <f t="shared" ca="1" si="162"/>
        <v>1</v>
      </c>
      <c r="AE139" s="190">
        <f t="shared" ca="1" si="163"/>
        <v>0</v>
      </c>
      <c r="AF139" s="23">
        <f t="shared" ca="1" si="112"/>
        <v>105600</v>
      </c>
      <c r="AG139" s="23">
        <f t="shared" ca="1" si="113"/>
        <v>0</v>
      </c>
      <c r="AH139" s="23">
        <f t="shared" ca="1" si="120"/>
        <v>61200</v>
      </c>
      <c r="AI139" s="23">
        <f t="shared" ca="1" si="121"/>
        <v>0</v>
      </c>
      <c r="AJ139" s="23">
        <f t="shared" ca="1" si="126"/>
        <v>50400</v>
      </c>
      <c r="AK139" s="23">
        <f t="shared" ca="1" si="127"/>
        <v>0</v>
      </c>
      <c r="AL139" s="23">
        <f t="shared" ca="1" si="128"/>
        <v>60000</v>
      </c>
      <c r="AM139" s="23">
        <f t="shared" ca="1" si="129"/>
        <v>0</v>
      </c>
      <c r="AN139" s="23">
        <f t="shared" ca="1" si="132"/>
        <v>126720</v>
      </c>
      <c r="AO139" s="23">
        <f t="shared" ca="1" si="133"/>
        <v>0</v>
      </c>
      <c r="AP139" s="23">
        <f t="shared" ca="1" si="146"/>
        <v>66000</v>
      </c>
      <c r="AQ139" s="23">
        <f t="shared" ca="1" si="147"/>
        <v>0</v>
      </c>
      <c r="AR139" s="236">
        <f t="shared" ca="1" si="164"/>
        <v>469920</v>
      </c>
      <c r="AS139" s="23">
        <f t="shared" ca="1" si="100"/>
        <v>60000</v>
      </c>
      <c r="AT139" s="23">
        <f t="shared" ca="1" si="101"/>
        <v>0</v>
      </c>
      <c r="AU139" s="23">
        <f t="shared" ca="1" si="104"/>
        <v>60000</v>
      </c>
      <c r="AV139" s="23">
        <f t="shared" ca="1" si="105"/>
        <v>0</v>
      </c>
      <c r="AW139" s="23">
        <f t="shared" ca="1" si="114"/>
        <v>105600</v>
      </c>
      <c r="AX139" s="23">
        <f t="shared" ca="1" si="115"/>
        <v>0</v>
      </c>
      <c r="AY139" s="23">
        <f t="shared" ca="1" si="118"/>
        <v>130800</v>
      </c>
      <c r="AZ139" s="23">
        <f t="shared" ca="1" si="119"/>
        <v>0</v>
      </c>
      <c r="BA139" s="23">
        <f t="shared" ca="1" si="124"/>
        <v>60000</v>
      </c>
      <c r="BB139" s="23">
        <f t="shared" ca="1" si="125"/>
        <v>0</v>
      </c>
      <c r="BC139" s="23">
        <f t="shared" ca="1" si="130"/>
        <v>63600</v>
      </c>
      <c r="BD139" s="23">
        <f t="shared" ca="1" si="131"/>
        <v>0</v>
      </c>
      <c r="BE139" s="23">
        <f t="shared" ca="1" si="142"/>
        <v>63600</v>
      </c>
      <c r="BF139" s="23">
        <f t="shared" ca="1" si="143"/>
        <v>0</v>
      </c>
      <c r="BG139" s="23"/>
      <c r="BH139" s="23"/>
      <c r="BI139" s="23"/>
      <c r="BJ139" s="23"/>
      <c r="BK139" s="23"/>
      <c r="BL139" s="23"/>
      <c r="BM139" s="23"/>
      <c r="BN139" s="23"/>
      <c r="BO139" s="236">
        <f t="shared" ca="1" si="165"/>
        <v>543600</v>
      </c>
      <c r="BP139" s="23">
        <f t="shared" ca="1" si="96"/>
        <v>65400</v>
      </c>
      <c r="BQ139" s="23">
        <f t="shared" ca="1" si="97"/>
        <v>32700</v>
      </c>
      <c r="BR139" s="23">
        <f t="shared" ca="1" si="98"/>
        <v>62400</v>
      </c>
      <c r="BS139" s="23">
        <f t="shared" ca="1" si="99"/>
        <v>31200</v>
      </c>
      <c r="BT139" s="23">
        <f t="shared" ca="1" si="102"/>
        <v>67200</v>
      </c>
      <c r="BU139" s="23">
        <f t="shared" ca="1" si="103"/>
        <v>33600</v>
      </c>
      <c r="BV139" s="23">
        <f t="shared" ca="1" si="106"/>
        <v>8400</v>
      </c>
      <c r="BW139" s="23">
        <f t="shared" ca="1" si="107"/>
        <v>4200</v>
      </c>
      <c r="BX139" s="23">
        <f t="shared" ca="1" si="108"/>
        <v>66000</v>
      </c>
      <c r="BY139" s="23">
        <f t="shared" ca="1" si="109"/>
        <v>33000</v>
      </c>
      <c r="BZ139" s="23">
        <f t="shared" ca="1" si="116"/>
        <v>66000</v>
      </c>
      <c r="CA139" s="23">
        <f t="shared" ca="1" si="117"/>
        <v>33000</v>
      </c>
      <c r="CB139" s="23">
        <f t="shared" ca="1" si="122"/>
        <v>240000</v>
      </c>
      <c r="CC139" s="23">
        <f t="shared" ca="1" si="123"/>
        <v>120000</v>
      </c>
      <c r="CD139" s="23">
        <f t="shared" ca="1" si="134"/>
        <v>120000</v>
      </c>
      <c r="CE139" s="23">
        <f t="shared" ca="1" si="135"/>
        <v>60000</v>
      </c>
      <c r="CF139" s="23">
        <f t="shared" ca="1" si="136"/>
        <v>63600</v>
      </c>
      <c r="CG139" s="23">
        <f t="shared" ca="1" si="137"/>
        <v>31800</v>
      </c>
      <c r="CH139" s="23">
        <f t="shared" ca="1" si="144"/>
        <v>90000</v>
      </c>
      <c r="CI139" s="23">
        <f t="shared" ca="1" si="145"/>
        <v>45000</v>
      </c>
      <c r="CJ139" s="236">
        <f t="shared" ca="1" si="166"/>
        <v>1273500</v>
      </c>
      <c r="CQ139" s="23">
        <f t="shared" ca="1" si="110"/>
        <v>30000</v>
      </c>
      <c r="CR139" s="23">
        <f t="shared" ca="1" si="111"/>
        <v>15000</v>
      </c>
      <c r="CS139" s="23">
        <f t="shared" ca="1" si="138"/>
        <v>60000</v>
      </c>
      <c r="CT139" s="23">
        <f t="shared" ca="1" si="139"/>
        <v>30000</v>
      </c>
      <c r="CU139" s="23">
        <f t="shared" ca="1" si="140"/>
        <v>120000</v>
      </c>
      <c r="CV139" s="23">
        <f t="shared" ca="1" si="141"/>
        <v>60000</v>
      </c>
    </row>
    <row r="140" spans="1:100" x14ac:dyDescent="0.2">
      <c r="A140" s="180">
        <f ca="1">VLOOKUP($D140,Curves!$A$2:$I$1700,9)</f>
        <v>6.0808623950077002E-2</v>
      </c>
      <c r="B140" s="86">
        <f t="shared" ca="1" si="149"/>
        <v>0.51916960457719818</v>
      </c>
      <c r="C140" s="86">
        <f t="shared" ca="1" si="150"/>
        <v>31</v>
      </c>
      <c r="D140" s="143">
        <f t="shared" ca="1" si="167"/>
        <v>40878</v>
      </c>
      <c r="E140" s="181">
        <f ca="1">VLOOKUP($D140,Curves!$A$2:$H$1700,2)*$B140</f>
        <v>2.1945299185478171</v>
      </c>
      <c r="F140" s="180">
        <f ca="1">VLOOKUP($D140,Curves!$A$2:$H$1700,3)*$B140</f>
        <v>0.15575088137315946</v>
      </c>
      <c r="G140" s="180">
        <f ca="1">VLOOKUP($D140,Curves!$A$2:$H$1700,7)*$B140</f>
        <v>-9.8642224869667658E-2</v>
      </c>
      <c r="H140" s="180">
        <f ca="1">VLOOKUP($D140,Curves!$A$2:$H$1700,5)*$B140</f>
        <v>5.1916960457719817E-3</v>
      </c>
      <c r="I140" s="180">
        <f ca="1">VLOOKUP($D140,Curves!$A$2:$H$1700,4)*$B140</f>
        <v>0</v>
      </c>
      <c r="J140" s="182">
        <f ca="1">VLOOKUP($D140,Curves!$A$2:$H$1700,8)*$B140</f>
        <v>0</v>
      </c>
      <c r="K140" s="180">
        <f t="shared" ca="1" si="151"/>
        <v>18.458974389108629</v>
      </c>
      <c r="L140" s="144">
        <f ca="1">VLOOKUP($D140,Curves!$N$2:$T$2600,2)*$B140</f>
        <v>28.806578181030879</v>
      </c>
      <c r="M140" s="145">
        <f ca="1">VLOOKUP($D140,Curves!$N$2:$T$2600,3)*$B140</f>
        <v>10.082273720889189</v>
      </c>
      <c r="N140" s="189">
        <f t="shared" ca="1" si="152"/>
        <v>1</v>
      </c>
      <c r="O140" s="190">
        <f t="shared" ca="1" si="153"/>
        <v>0</v>
      </c>
      <c r="P140" s="181">
        <f t="shared" ca="1" si="148"/>
        <v>18.458974389108629</v>
      </c>
      <c r="Q140" s="144">
        <f ca="1">VLOOKUP($D140,Curves!$N$2:$T$2600,4)*$B140</f>
        <v>31.528155035964101</v>
      </c>
      <c r="R140" s="145">
        <f ca="1">VLOOKUP($D140,Curves!$N$2:$T$2600,5)*$B140</f>
        <v>12.880597889560287</v>
      </c>
      <c r="S140" s="189">
        <f t="shared" ca="1" si="154"/>
        <v>1</v>
      </c>
      <c r="T140" s="190">
        <f t="shared" ca="1" si="155"/>
        <v>0</v>
      </c>
      <c r="U140" s="157">
        <f t="shared" ca="1" si="156"/>
        <v>17.71915770258612</v>
      </c>
      <c r="V140" s="157">
        <f t="shared" ca="1" si="157"/>
        <v>18.497912109451917</v>
      </c>
      <c r="W140" s="157">
        <f t="shared" ca="1" si="158"/>
        <v>18.458974389108629</v>
      </c>
      <c r="X140" s="144">
        <f ca="1">VLOOKUP($D140,Curves!$N$2:$T$2600,6)*$B140</f>
        <v>30.808087664730952</v>
      </c>
      <c r="Y140" s="145">
        <f ca="1">VLOOKUP($D140,Curves!$N$2:$T$2600,7)*$B140</f>
        <v>9.2099954638385437</v>
      </c>
      <c r="Z140" s="208">
        <f t="shared" ca="1" si="159"/>
        <v>1</v>
      </c>
      <c r="AA140" s="189">
        <f t="shared" ca="1" si="160"/>
        <v>0</v>
      </c>
      <c r="AB140" s="189">
        <f t="shared" ca="1" si="161"/>
        <v>1</v>
      </c>
      <c r="AC140" s="189">
        <f t="shared" ca="1" si="161"/>
        <v>1</v>
      </c>
      <c r="AD140" s="189">
        <f t="shared" ca="1" si="162"/>
        <v>1</v>
      </c>
      <c r="AE140" s="190">
        <f t="shared" ca="1" si="163"/>
        <v>0</v>
      </c>
      <c r="AF140" s="23">
        <f t="shared" ca="1" si="112"/>
        <v>105600</v>
      </c>
      <c r="AG140" s="23">
        <f t="shared" ca="1" si="113"/>
        <v>0</v>
      </c>
      <c r="AH140" s="23">
        <f t="shared" ca="1" si="120"/>
        <v>61200</v>
      </c>
      <c r="AI140" s="23">
        <f t="shared" ca="1" si="121"/>
        <v>0</v>
      </c>
      <c r="AJ140" s="23">
        <f t="shared" ca="1" si="126"/>
        <v>50400</v>
      </c>
      <c r="AK140" s="23">
        <f t="shared" ca="1" si="127"/>
        <v>0</v>
      </c>
      <c r="AL140" s="23">
        <f t="shared" ca="1" si="128"/>
        <v>60000</v>
      </c>
      <c r="AM140" s="23">
        <f t="shared" ca="1" si="129"/>
        <v>0</v>
      </c>
      <c r="AN140" s="23">
        <f t="shared" ca="1" si="132"/>
        <v>126720</v>
      </c>
      <c r="AO140" s="23">
        <f t="shared" ca="1" si="133"/>
        <v>0</v>
      </c>
      <c r="AP140" s="23">
        <f t="shared" ca="1" si="146"/>
        <v>66000</v>
      </c>
      <c r="AQ140" s="23">
        <f t="shared" ca="1" si="147"/>
        <v>0</v>
      </c>
      <c r="AR140" s="236">
        <f t="shared" ca="1" si="164"/>
        <v>469920</v>
      </c>
      <c r="AS140" s="23">
        <f t="shared" ca="1" si="100"/>
        <v>60000</v>
      </c>
      <c r="AT140" s="23">
        <f t="shared" ca="1" si="101"/>
        <v>0</v>
      </c>
      <c r="AU140" s="23">
        <f t="shared" ca="1" si="104"/>
        <v>60000</v>
      </c>
      <c r="AV140" s="23">
        <f t="shared" ca="1" si="105"/>
        <v>0</v>
      </c>
      <c r="AW140" s="23">
        <f t="shared" ca="1" si="114"/>
        <v>105600</v>
      </c>
      <c r="AX140" s="23">
        <f t="shared" ca="1" si="115"/>
        <v>0</v>
      </c>
      <c r="AY140" s="23">
        <f t="shared" ca="1" si="118"/>
        <v>130800</v>
      </c>
      <c r="AZ140" s="23">
        <f t="shared" ca="1" si="119"/>
        <v>0</v>
      </c>
      <c r="BA140" s="23">
        <f t="shared" ca="1" si="124"/>
        <v>60000</v>
      </c>
      <c r="BB140" s="23">
        <f t="shared" ca="1" si="125"/>
        <v>0</v>
      </c>
      <c r="BC140" s="23">
        <f t="shared" ca="1" si="130"/>
        <v>63600</v>
      </c>
      <c r="BD140" s="23">
        <f t="shared" ca="1" si="131"/>
        <v>0</v>
      </c>
      <c r="BE140" s="23">
        <f t="shared" ca="1" si="142"/>
        <v>63600</v>
      </c>
      <c r="BF140" s="23">
        <f t="shared" ca="1" si="143"/>
        <v>0</v>
      </c>
      <c r="BG140" s="23"/>
      <c r="BH140" s="23"/>
      <c r="BI140" s="23"/>
      <c r="BJ140" s="23"/>
      <c r="BK140" s="23"/>
      <c r="BL140" s="23"/>
      <c r="BM140" s="23"/>
      <c r="BN140" s="23"/>
      <c r="BO140" s="236">
        <f t="shared" ca="1" si="165"/>
        <v>543600</v>
      </c>
      <c r="BP140" s="23">
        <f t="shared" ca="1" si="96"/>
        <v>65400</v>
      </c>
      <c r="BQ140" s="23">
        <f t="shared" ca="1" si="97"/>
        <v>32700</v>
      </c>
      <c r="BR140" s="23">
        <f t="shared" ca="1" si="98"/>
        <v>62400</v>
      </c>
      <c r="BS140" s="23">
        <f t="shared" ca="1" si="99"/>
        <v>31200</v>
      </c>
      <c r="BT140" s="23">
        <f t="shared" ca="1" si="102"/>
        <v>67200</v>
      </c>
      <c r="BU140" s="23">
        <f t="shared" ca="1" si="103"/>
        <v>33600</v>
      </c>
      <c r="BV140" s="23">
        <f t="shared" ca="1" si="106"/>
        <v>8400</v>
      </c>
      <c r="BW140" s="23">
        <f t="shared" ca="1" si="107"/>
        <v>4200</v>
      </c>
      <c r="BX140" s="23">
        <f t="shared" ca="1" si="108"/>
        <v>66000</v>
      </c>
      <c r="BY140" s="23">
        <f t="shared" ca="1" si="109"/>
        <v>33000</v>
      </c>
      <c r="BZ140" s="23">
        <f t="shared" ca="1" si="116"/>
        <v>66000</v>
      </c>
      <c r="CA140" s="23">
        <f t="shared" ca="1" si="117"/>
        <v>33000</v>
      </c>
      <c r="CB140" s="23">
        <f t="shared" ca="1" si="122"/>
        <v>240000</v>
      </c>
      <c r="CC140" s="23">
        <f t="shared" ca="1" si="123"/>
        <v>120000</v>
      </c>
      <c r="CD140" s="23">
        <f t="shared" ca="1" si="134"/>
        <v>120000</v>
      </c>
      <c r="CE140" s="23">
        <f t="shared" ca="1" si="135"/>
        <v>60000</v>
      </c>
      <c r="CF140" s="23">
        <f t="shared" ca="1" si="136"/>
        <v>63600</v>
      </c>
      <c r="CG140" s="23">
        <f t="shared" ca="1" si="137"/>
        <v>31800</v>
      </c>
      <c r="CH140" s="23">
        <f t="shared" ca="1" si="144"/>
        <v>90000</v>
      </c>
      <c r="CI140" s="23">
        <f t="shared" ca="1" si="145"/>
        <v>45000</v>
      </c>
      <c r="CJ140" s="236">
        <f t="shared" ca="1" si="166"/>
        <v>1273500</v>
      </c>
      <c r="CQ140" s="23">
        <f t="shared" ca="1" si="110"/>
        <v>30000</v>
      </c>
      <c r="CR140" s="23">
        <f t="shared" ca="1" si="111"/>
        <v>15000</v>
      </c>
      <c r="CS140" s="23">
        <f t="shared" ca="1" si="138"/>
        <v>60000</v>
      </c>
      <c r="CT140" s="23">
        <f t="shared" ca="1" si="139"/>
        <v>30000</v>
      </c>
      <c r="CU140" s="23">
        <f t="shared" ca="1" si="140"/>
        <v>120000</v>
      </c>
      <c r="CV140" s="23">
        <f t="shared" ca="1" si="141"/>
        <v>60000</v>
      </c>
    </row>
    <row r="141" spans="1:100" x14ac:dyDescent="0.2">
      <c r="A141" s="180">
        <f ca="1">VLOOKUP($D141,Curves!$A$2:$I$1700,9)</f>
        <v>6.0830341772697E-2</v>
      </c>
      <c r="B141" s="86">
        <f t="shared" ca="1" si="149"/>
        <v>0.51641672932937965</v>
      </c>
      <c r="C141" s="86">
        <f t="shared" ca="1" si="150"/>
        <v>31</v>
      </c>
      <c r="D141" s="143">
        <f t="shared" ca="1" si="167"/>
        <v>40909</v>
      </c>
      <c r="E141" s="181">
        <f ca="1">VLOOKUP($D141,Curves!$A$2:$H$1700,2)*$B141</f>
        <v>2.3006365291623863</v>
      </c>
      <c r="F141" s="180">
        <f ca="1">VLOOKUP($D141,Curves!$A$2:$H$1700,3)*$B141</f>
        <v>0.1549250187988139</v>
      </c>
      <c r="G141" s="180">
        <f ca="1">VLOOKUP($D141,Curves!$A$2:$H$1700,7)*$B141</f>
        <v>-9.8119178572582136E-2</v>
      </c>
      <c r="H141" s="180">
        <f ca="1">VLOOKUP($D141,Curves!$A$2:$H$1700,5)*$B141</f>
        <v>5.1641672932937963E-3</v>
      </c>
      <c r="I141" s="180">
        <f ca="1">VLOOKUP($D141,Curves!$A$2:$H$1700,4)*$B141</f>
        <v>0</v>
      </c>
      <c r="J141" s="182">
        <f ca="1">VLOOKUP($D141,Curves!$A$2:$H$1700,8)*$B141</f>
        <v>0</v>
      </c>
      <c r="K141" s="180">
        <f t="shared" ca="1" si="151"/>
        <v>19.254773968717895</v>
      </c>
      <c r="L141" s="144">
        <f ca="1">VLOOKUP($D141,Curves!$N$2:$T$2600,2)*$B141</f>
        <v>19.358331369707322</v>
      </c>
      <c r="M141" s="145">
        <f ca="1">VLOOKUP($D141,Curves!$N$2:$T$2600,3)*$B141</f>
        <v>8.9185169155183868</v>
      </c>
      <c r="N141" s="189">
        <f t="shared" ca="1" si="152"/>
        <v>1</v>
      </c>
      <c r="O141" s="190">
        <f t="shared" ca="1" si="153"/>
        <v>0</v>
      </c>
      <c r="P141" s="181">
        <f t="shared" ca="1" si="148"/>
        <v>19.254773968717895</v>
      </c>
      <c r="Q141" s="144">
        <f ca="1">VLOOKUP($D141,Curves!$N$2:$T$2600,4)*$B141</f>
        <v>25.163977552472012</v>
      </c>
      <c r="R141" s="145">
        <f ca="1">VLOOKUP($D141,Curves!$N$2:$T$2600,5)*$B141</f>
        <v>11.087467178701781</v>
      </c>
      <c r="S141" s="189">
        <f t="shared" ca="1" si="154"/>
        <v>1</v>
      </c>
      <c r="T141" s="190">
        <f t="shared" ca="1" si="155"/>
        <v>0</v>
      </c>
      <c r="U141" s="157">
        <f t="shared" ca="1" si="156"/>
        <v>18.518880129423533</v>
      </c>
      <c r="V141" s="157">
        <f t="shared" ca="1" si="157"/>
        <v>19.293505223417601</v>
      </c>
      <c r="W141" s="157">
        <f t="shared" ca="1" si="158"/>
        <v>19.254773968717895</v>
      </c>
      <c r="X141" s="144">
        <f ca="1">VLOOKUP($D141,Curves!$N$2:$T$2600,6)*$B141</f>
        <v>20.316394473908563</v>
      </c>
      <c r="Y141" s="145">
        <f ca="1">VLOOKUP($D141,Curves!$N$2:$T$2600,7)*$B141</f>
        <v>7.1654590659302402</v>
      </c>
      <c r="Z141" s="208">
        <f t="shared" ca="1" si="159"/>
        <v>1</v>
      </c>
      <c r="AA141" s="189">
        <f t="shared" ca="1" si="160"/>
        <v>0</v>
      </c>
      <c r="AB141" s="189">
        <f t="shared" ca="1" si="161"/>
        <v>1</v>
      </c>
      <c r="AC141" s="189">
        <f t="shared" ca="1" si="161"/>
        <v>1</v>
      </c>
      <c r="AD141" s="189">
        <f t="shared" ca="1" si="162"/>
        <v>1</v>
      </c>
      <c r="AE141" s="190">
        <f t="shared" ca="1" si="163"/>
        <v>0</v>
      </c>
      <c r="AF141" s="23">
        <f t="shared" ca="1" si="112"/>
        <v>105600</v>
      </c>
      <c r="AG141" s="23">
        <f t="shared" ca="1" si="113"/>
        <v>0</v>
      </c>
      <c r="AH141" s="23">
        <f t="shared" ca="1" si="120"/>
        <v>61200</v>
      </c>
      <c r="AI141" s="23">
        <f t="shared" ca="1" si="121"/>
        <v>0</v>
      </c>
      <c r="AJ141" s="23">
        <f t="shared" ca="1" si="126"/>
        <v>50400</v>
      </c>
      <c r="AK141" s="23">
        <f t="shared" ca="1" si="127"/>
        <v>0</v>
      </c>
      <c r="AL141" s="23">
        <f t="shared" ca="1" si="128"/>
        <v>60000</v>
      </c>
      <c r="AM141" s="23">
        <f t="shared" ca="1" si="129"/>
        <v>0</v>
      </c>
      <c r="AN141" s="23">
        <f t="shared" ca="1" si="132"/>
        <v>126720</v>
      </c>
      <c r="AO141" s="23">
        <f t="shared" ca="1" si="133"/>
        <v>0</v>
      </c>
      <c r="AP141" s="23">
        <f t="shared" ca="1" si="146"/>
        <v>66000</v>
      </c>
      <c r="AQ141" s="23">
        <f t="shared" ca="1" si="147"/>
        <v>0</v>
      </c>
      <c r="AR141" s="236">
        <f t="shared" ca="1" si="164"/>
        <v>469920</v>
      </c>
      <c r="AS141" s="23">
        <f t="shared" ca="1" si="100"/>
        <v>60000</v>
      </c>
      <c r="AT141" s="23">
        <f t="shared" ca="1" si="101"/>
        <v>0</v>
      </c>
      <c r="AU141" s="23">
        <f t="shared" ca="1" si="104"/>
        <v>60000</v>
      </c>
      <c r="AV141" s="23">
        <f t="shared" ca="1" si="105"/>
        <v>0</v>
      </c>
      <c r="AW141" s="23">
        <f t="shared" ca="1" si="114"/>
        <v>105600</v>
      </c>
      <c r="AX141" s="23">
        <f t="shared" ca="1" si="115"/>
        <v>0</v>
      </c>
      <c r="AY141" s="23">
        <f t="shared" ca="1" si="118"/>
        <v>130800</v>
      </c>
      <c r="AZ141" s="23">
        <f t="shared" ca="1" si="119"/>
        <v>0</v>
      </c>
      <c r="BA141" s="23">
        <f t="shared" ca="1" si="124"/>
        <v>60000</v>
      </c>
      <c r="BB141" s="23">
        <f t="shared" ca="1" si="125"/>
        <v>0</v>
      </c>
      <c r="BC141" s="23">
        <f t="shared" ca="1" si="130"/>
        <v>63600</v>
      </c>
      <c r="BD141" s="23">
        <f t="shared" ca="1" si="131"/>
        <v>0</v>
      </c>
      <c r="BE141" s="23">
        <f t="shared" ca="1" si="142"/>
        <v>63600</v>
      </c>
      <c r="BF141" s="23">
        <f t="shared" ca="1" si="143"/>
        <v>0</v>
      </c>
      <c r="BG141" s="23"/>
      <c r="BH141" s="23"/>
      <c r="BI141" s="23"/>
      <c r="BJ141" s="23"/>
      <c r="BK141" s="23"/>
      <c r="BL141" s="23"/>
      <c r="BM141" s="23"/>
      <c r="BN141" s="23"/>
      <c r="BO141" s="236">
        <f t="shared" ca="1" si="165"/>
        <v>543600</v>
      </c>
      <c r="BP141" s="23">
        <f t="shared" ca="1" si="96"/>
        <v>65400</v>
      </c>
      <c r="BQ141" s="23">
        <f t="shared" ca="1" si="97"/>
        <v>32700</v>
      </c>
      <c r="BR141" s="23">
        <f t="shared" ca="1" si="98"/>
        <v>62400</v>
      </c>
      <c r="BS141" s="23">
        <f t="shared" ca="1" si="99"/>
        <v>31200</v>
      </c>
      <c r="BT141" s="23">
        <f t="shared" ca="1" si="102"/>
        <v>67200</v>
      </c>
      <c r="BU141" s="23">
        <f t="shared" ca="1" si="103"/>
        <v>33600</v>
      </c>
      <c r="BV141" s="23">
        <f t="shared" ca="1" si="106"/>
        <v>8400</v>
      </c>
      <c r="BW141" s="23">
        <f t="shared" ca="1" si="107"/>
        <v>4200</v>
      </c>
      <c r="BX141" s="23">
        <f t="shared" ca="1" si="108"/>
        <v>66000</v>
      </c>
      <c r="BY141" s="23">
        <f t="shared" ca="1" si="109"/>
        <v>33000</v>
      </c>
      <c r="BZ141" s="23">
        <f t="shared" ca="1" si="116"/>
        <v>66000</v>
      </c>
      <c r="CA141" s="23">
        <f t="shared" ca="1" si="117"/>
        <v>33000</v>
      </c>
      <c r="CB141" s="23">
        <f t="shared" ca="1" si="122"/>
        <v>240000</v>
      </c>
      <c r="CC141" s="23">
        <f t="shared" ca="1" si="123"/>
        <v>120000</v>
      </c>
      <c r="CD141" s="23">
        <f t="shared" ca="1" si="134"/>
        <v>120000</v>
      </c>
      <c r="CE141" s="23">
        <f t="shared" ca="1" si="135"/>
        <v>60000</v>
      </c>
      <c r="CF141" s="23">
        <f t="shared" ca="1" si="136"/>
        <v>63600</v>
      </c>
      <c r="CG141" s="23">
        <f t="shared" ca="1" si="137"/>
        <v>31800</v>
      </c>
      <c r="CH141" s="23">
        <f t="shared" ca="1" si="144"/>
        <v>90000</v>
      </c>
      <c r="CI141" s="23">
        <f t="shared" ca="1" si="145"/>
        <v>45000</v>
      </c>
      <c r="CJ141" s="236">
        <f t="shared" ca="1" si="166"/>
        <v>1273500</v>
      </c>
      <c r="CQ141" s="23">
        <f t="shared" ca="1" si="110"/>
        <v>30000</v>
      </c>
      <c r="CR141" s="23">
        <f t="shared" ca="1" si="111"/>
        <v>15000</v>
      </c>
      <c r="CS141" s="23">
        <f t="shared" ca="1" si="138"/>
        <v>60000</v>
      </c>
      <c r="CT141" s="23">
        <f t="shared" ca="1" si="139"/>
        <v>30000</v>
      </c>
      <c r="CU141" s="23">
        <f t="shared" ca="1" si="140"/>
        <v>120000</v>
      </c>
      <c r="CV141" s="23">
        <f t="shared" ca="1" si="141"/>
        <v>60000</v>
      </c>
    </row>
    <row r="142" spans="1:100" x14ac:dyDescent="0.2">
      <c r="A142" s="180">
        <f ca="1">VLOOKUP($D142,Curves!$A$2:$I$1700,9)</f>
        <v>6.0852059595472997E-2</v>
      </c>
      <c r="B142" s="86">
        <f t="shared" ca="1" si="149"/>
        <v>0.5136766145547188</v>
      </c>
      <c r="C142" s="86">
        <f t="shared" ca="1" si="150"/>
        <v>29</v>
      </c>
      <c r="D142" s="143">
        <f t="shared" ca="1" si="167"/>
        <v>40940</v>
      </c>
      <c r="E142" s="181">
        <f ca="1">VLOOKUP($D142,Curves!$A$2:$H$1700,2)*$B142</f>
        <v>2.2293565071674797</v>
      </c>
      <c r="F142" s="180">
        <f ca="1">VLOOKUP($D142,Curves!$A$2:$H$1700,3)*$B142</f>
        <v>0.15410298436641565</v>
      </c>
      <c r="G142" s="180">
        <f ca="1">VLOOKUP($D142,Curves!$A$2:$H$1700,7)*$B142</f>
        <v>-9.7598556765396569E-2</v>
      </c>
      <c r="H142" s="180">
        <f ca="1">VLOOKUP($D142,Curves!$A$2:$H$1700,5)*$B142</f>
        <v>5.1367661455471881E-3</v>
      </c>
      <c r="I142" s="180">
        <f ca="1">VLOOKUP($D142,Curves!$A$2:$H$1700,4)*$B142</f>
        <v>0</v>
      </c>
      <c r="J142" s="182">
        <f ca="1">VLOOKUP($D142,Curves!$A$2:$H$1700,8)*$B142</f>
        <v>0</v>
      </c>
      <c r="K142" s="180">
        <f t="shared" ca="1" si="151"/>
        <v>18.720173803756097</v>
      </c>
      <c r="L142" s="144">
        <f ca="1">VLOOKUP($D142,Curves!$N$2:$T$2600,2)*$B142</f>
        <v>21.462163772234465</v>
      </c>
      <c r="M142" s="145">
        <f ca="1">VLOOKUP($D142,Curves!$N$2:$T$2600,3)*$B142</f>
        <v>12.615897653463893</v>
      </c>
      <c r="N142" s="189">
        <f t="shared" ca="1" si="152"/>
        <v>1</v>
      </c>
      <c r="O142" s="190">
        <f t="shared" ca="1" si="153"/>
        <v>0</v>
      </c>
      <c r="P142" s="181">
        <f t="shared" ca="1" si="148"/>
        <v>18.720173803756097</v>
      </c>
      <c r="Q142" s="144">
        <f ca="1">VLOOKUP($D142,Curves!$N$2:$T$2600,4)*$B142</f>
        <v>20.361137995631736</v>
      </c>
      <c r="R142" s="145">
        <f ca="1">VLOOKUP($D142,Curves!$N$2:$T$2600,5)*$B142</f>
        <v>12.980608049797745</v>
      </c>
      <c r="S142" s="189">
        <f t="shared" ca="1" si="154"/>
        <v>1</v>
      </c>
      <c r="T142" s="190">
        <f t="shared" ca="1" si="155"/>
        <v>0</v>
      </c>
      <c r="U142" s="157">
        <f t="shared" ca="1" si="156"/>
        <v>17.988184628015624</v>
      </c>
      <c r="V142" s="157">
        <f t="shared" ca="1" si="157"/>
        <v>18.758699549847702</v>
      </c>
      <c r="W142" s="157">
        <f t="shared" ca="1" si="158"/>
        <v>18.720173803756097</v>
      </c>
      <c r="X142" s="144">
        <f ca="1">VLOOKUP($D142,Curves!$N$2:$T$2600,6)*$B142</f>
        <v>25.480965567504164</v>
      </c>
      <c r="Y142" s="145">
        <f ca="1">VLOOKUP($D142,Curves!$N$2:$T$2600,7)*$B142</f>
        <v>14.226186597851058</v>
      </c>
      <c r="Z142" s="208">
        <f t="shared" ca="1" si="159"/>
        <v>1</v>
      </c>
      <c r="AA142" s="189">
        <f t="shared" ca="1" si="160"/>
        <v>0</v>
      </c>
      <c r="AB142" s="189">
        <f t="shared" ca="1" si="161"/>
        <v>1</v>
      </c>
      <c r="AC142" s="189">
        <f t="shared" ca="1" si="161"/>
        <v>1</v>
      </c>
      <c r="AD142" s="189">
        <f t="shared" ca="1" si="162"/>
        <v>1</v>
      </c>
      <c r="AE142" s="190">
        <f t="shared" ca="1" si="163"/>
        <v>0</v>
      </c>
      <c r="AF142" s="23">
        <f t="shared" ca="1" si="112"/>
        <v>105600</v>
      </c>
      <c r="AG142" s="23">
        <f t="shared" ca="1" si="113"/>
        <v>0</v>
      </c>
      <c r="AH142" s="23">
        <f t="shared" ca="1" si="120"/>
        <v>61200</v>
      </c>
      <c r="AI142" s="23">
        <f t="shared" ca="1" si="121"/>
        <v>0</v>
      </c>
      <c r="AJ142" s="23">
        <f t="shared" ca="1" si="126"/>
        <v>50400</v>
      </c>
      <c r="AK142" s="23">
        <f t="shared" ca="1" si="127"/>
        <v>0</v>
      </c>
      <c r="AL142" s="23">
        <f t="shared" ca="1" si="128"/>
        <v>60000</v>
      </c>
      <c r="AM142" s="23">
        <f t="shared" ca="1" si="129"/>
        <v>0</v>
      </c>
      <c r="AN142" s="23">
        <f t="shared" ca="1" si="132"/>
        <v>126720</v>
      </c>
      <c r="AO142" s="23">
        <f t="shared" ca="1" si="133"/>
        <v>0</v>
      </c>
      <c r="AP142" s="23">
        <f t="shared" ca="1" si="146"/>
        <v>66000</v>
      </c>
      <c r="AQ142" s="23">
        <f t="shared" ca="1" si="147"/>
        <v>0</v>
      </c>
      <c r="AR142" s="236">
        <f t="shared" ca="1" si="164"/>
        <v>469920</v>
      </c>
      <c r="AS142" s="23">
        <f t="shared" ca="1" si="100"/>
        <v>60000</v>
      </c>
      <c r="AT142" s="23">
        <f t="shared" ca="1" si="101"/>
        <v>0</v>
      </c>
      <c r="AU142" s="23">
        <f t="shared" ca="1" si="104"/>
        <v>60000</v>
      </c>
      <c r="AV142" s="23">
        <f t="shared" ca="1" si="105"/>
        <v>0</v>
      </c>
      <c r="AW142" s="23">
        <f t="shared" ca="1" si="114"/>
        <v>105600</v>
      </c>
      <c r="AX142" s="23">
        <f t="shared" ca="1" si="115"/>
        <v>0</v>
      </c>
      <c r="AY142" s="23">
        <f t="shared" ca="1" si="118"/>
        <v>130800</v>
      </c>
      <c r="AZ142" s="23">
        <f t="shared" ca="1" si="119"/>
        <v>0</v>
      </c>
      <c r="BA142" s="23">
        <f t="shared" ca="1" si="124"/>
        <v>60000</v>
      </c>
      <c r="BB142" s="23">
        <f t="shared" ca="1" si="125"/>
        <v>0</v>
      </c>
      <c r="BC142" s="23">
        <f t="shared" ca="1" si="130"/>
        <v>63600</v>
      </c>
      <c r="BD142" s="23">
        <f t="shared" ca="1" si="131"/>
        <v>0</v>
      </c>
      <c r="BE142" s="23">
        <f t="shared" ca="1" si="142"/>
        <v>63600</v>
      </c>
      <c r="BF142" s="23">
        <f t="shared" ca="1" si="143"/>
        <v>0</v>
      </c>
      <c r="BG142" s="23"/>
      <c r="BH142" s="23"/>
      <c r="BI142" s="23"/>
      <c r="BJ142" s="23"/>
      <c r="BK142" s="23"/>
      <c r="BL142" s="23"/>
      <c r="BM142" s="23"/>
      <c r="BN142" s="23"/>
      <c r="BO142" s="236">
        <f t="shared" ca="1" si="165"/>
        <v>543600</v>
      </c>
      <c r="BP142" s="23">
        <f t="shared" ref="BP142:BP205" ca="1" si="168">$BP$7*$J$2*$J$5*$AB142</f>
        <v>65400</v>
      </c>
      <c r="BQ142" s="23">
        <f t="shared" ref="BQ142:BQ205" ca="1" si="169">$BP$7*$J$3*$J$5*$AC142</f>
        <v>32700</v>
      </c>
      <c r="BR142" s="23">
        <f t="shared" ref="BR142:BR205" ca="1" si="170">$BR$7*$J$2*$J$5*$AB142</f>
        <v>62400</v>
      </c>
      <c r="BS142" s="23">
        <f t="shared" ref="BS142:BS205" ca="1" si="171">$BR$7*$J$3*$J$5*$AC142</f>
        <v>31200</v>
      </c>
      <c r="BT142" s="23">
        <f t="shared" ca="1" si="102"/>
        <v>67200</v>
      </c>
      <c r="BU142" s="23">
        <f t="shared" ca="1" si="103"/>
        <v>33600</v>
      </c>
      <c r="BV142" s="23">
        <f t="shared" ca="1" si="106"/>
        <v>8400</v>
      </c>
      <c r="BW142" s="23">
        <f t="shared" ca="1" si="107"/>
        <v>4200</v>
      </c>
      <c r="BX142" s="23">
        <f t="shared" ca="1" si="108"/>
        <v>66000</v>
      </c>
      <c r="BY142" s="23">
        <f t="shared" ca="1" si="109"/>
        <v>33000</v>
      </c>
      <c r="BZ142" s="23">
        <f t="shared" ca="1" si="116"/>
        <v>66000</v>
      </c>
      <c r="CA142" s="23">
        <f t="shared" ca="1" si="117"/>
        <v>33000</v>
      </c>
      <c r="CB142" s="23">
        <f t="shared" ca="1" si="122"/>
        <v>240000</v>
      </c>
      <c r="CC142" s="23">
        <f t="shared" ca="1" si="123"/>
        <v>120000</v>
      </c>
      <c r="CD142" s="23">
        <f t="shared" ca="1" si="134"/>
        <v>120000</v>
      </c>
      <c r="CE142" s="23">
        <f t="shared" ca="1" si="135"/>
        <v>60000</v>
      </c>
      <c r="CF142" s="23">
        <f t="shared" ca="1" si="136"/>
        <v>63600</v>
      </c>
      <c r="CG142" s="23">
        <f t="shared" ca="1" si="137"/>
        <v>31800</v>
      </c>
      <c r="CH142" s="23">
        <f t="shared" ca="1" si="144"/>
        <v>90000</v>
      </c>
      <c r="CI142" s="23">
        <f t="shared" ca="1" si="145"/>
        <v>45000</v>
      </c>
      <c r="CJ142" s="236">
        <f t="shared" ca="1" si="166"/>
        <v>1273500</v>
      </c>
      <c r="CQ142" s="23">
        <f t="shared" ca="1" si="110"/>
        <v>30000</v>
      </c>
      <c r="CR142" s="23">
        <f t="shared" ca="1" si="111"/>
        <v>15000</v>
      </c>
      <c r="CS142" s="23">
        <f t="shared" ca="1" si="138"/>
        <v>60000</v>
      </c>
      <c r="CT142" s="23">
        <f t="shared" ca="1" si="139"/>
        <v>30000</v>
      </c>
      <c r="CU142" s="23">
        <f t="shared" ca="1" si="140"/>
        <v>120000</v>
      </c>
      <c r="CV142" s="23">
        <f t="shared" ca="1" si="141"/>
        <v>60000</v>
      </c>
    </row>
    <row r="143" spans="1:100" x14ac:dyDescent="0.2">
      <c r="A143" s="180">
        <f ca="1">VLOOKUP($D143,Curves!$A$2:$I$1700,9)</f>
        <v>6.0872376268535998E-2</v>
      </c>
      <c r="B143" s="86">
        <f t="shared" ca="1" si="149"/>
        <v>0.51112479088030904</v>
      </c>
      <c r="C143" s="86">
        <f t="shared" ca="1" si="150"/>
        <v>31</v>
      </c>
      <c r="D143" s="143">
        <f t="shared" ca="1" si="167"/>
        <v>40969</v>
      </c>
      <c r="E143" s="181">
        <f ca="1">VLOOKUP($D143,Curves!$A$2:$H$1700,2)*$B143</f>
        <v>2.1467241216972979</v>
      </c>
      <c r="F143" s="180">
        <f ca="1">VLOOKUP($D143,Curves!$A$2:$H$1700,3)*$B143</f>
        <v>0.15333743726409271</v>
      </c>
      <c r="G143" s="180">
        <f ca="1">VLOOKUP($D143,Curves!$A$2:$H$1700,7)*$B143</f>
        <v>-9.7113710267258721E-2</v>
      </c>
      <c r="H143" s="180">
        <f ca="1">VLOOKUP($D143,Curves!$A$2:$H$1700,5)*$B143</f>
        <v>5.1112479088030903E-3</v>
      </c>
      <c r="I143" s="180">
        <f ca="1">VLOOKUP($D143,Curves!$A$2:$H$1700,4)*$B143</f>
        <v>0</v>
      </c>
      <c r="J143" s="182">
        <f ca="1">VLOOKUP($D143,Curves!$A$2:$H$1700,8)*$B143</f>
        <v>0</v>
      </c>
      <c r="K143" s="180">
        <f t="shared" ca="1" si="151"/>
        <v>18.100430912729735</v>
      </c>
      <c r="L143" s="144">
        <f ca="1">VLOOKUP($D143,Curves!$N$2:$T$2600,2)*$B143</f>
        <v>13.688672966165315</v>
      </c>
      <c r="M143" s="145">
        <f ca="1">VLOOKUP($D143,Curves!$N$2:$T$2600,3)*$B143</f>
        <v>10.22249581760618</v>
      </c>
      <c r="N143" s="189">
        <f t="shared" ca="1" si="152"/>
        <v>0</v>
      </c>
      <c r="O143" s="190">
        <f t="shared" ca="1" si="153"/>
        <v>0</v>
      </c>
      <c r="P143" s="181">
        <f t="shared" ca="1" si="148"/>
        <v>18.100430912729735</v>
      </c>
      <c r="Q143" s="144">
        <f ca="1">VLOOKUP($D143,Curves!$N$2:$T$2600,4)*$B143</f>
        <v>19.748863896990517</v>
      </c>
      <c r="R143" s="145">
        <f ca="1">VLOOKUP($D143,Curves!$N$2:$T$2600,5)*$B143</f>
        <v>10.375833254870274</v>
      </c>
      <c r="S143" s="189">
        <f t="shared" ca="1" si="154"/>
        <v>1</v>
      </c>
      <c r="T143" s="190">
        <f t="shared" ca="1" si="155"/>
        <v>0</v>
      </c>
      <c r="U143" s="157">
        <f t="shared" ca="1" si="156"/>
        <v>17.372078085725295</v>
      </c>
      <c r="V143" s="157">
        <f t="shared" ca="1" si="157"/>
        <v>18.138765272045756</v>
      </c>
      <c r="W143" s="157">
        <f t="shared" ca="1" si="158"/>
        <v>18.100430912729735</v>
      </c>
      <c r="X143" s="144">
        <f ca="1">VLOOKUP($D143,Curves!$N$2:$T$2600,6)*$B143</f>
        <v>12.06513760693052</v>
      </c>
      <c r="Y143" s="145">
        <f ca="1">VLOOKUP($D143,Curves!$N$2:$T$2600,7)*$B143</f>
        <v>16.992119464835444</v>
      </c>
      <c r="Z143" s="208">
        <f t="shared" ca="1" si="159"/>
        <v>0</v>
      </c>
      <c r="AA143" s="189">
        <f t="shared" ca="1" si="160"/>
        <v>0</v>
      </c>
      <c r="AB143" s="189">
        <f t="shared" ca="1" si="161"/>
        <v>0</v>
      </c>
      <c r="AC143" s="189">
        <f t="shared" ca="1" si="161"/>
        <v>0</v>
      </c>
      <c r="AD143" s="189">
        <f t="shared" ca="1" si="162"/>
        <v>0</v>
      </c>
      <c r="AE143" s="190">
        <f t="shared" ca="1" si="163"/>
        <v>0</v>
      </c>
      <c r="AF143" s="23">
        <f t="shared" ca="1" si="112"/>
        <v>0</v>
      </c>
      <c r="AG143" s="23">
        <f t="shared" ca="1" si="113"/>
        <v>0</v>
      </c>
      <c r="AH143" s="23">
        <f t="shared" ca="1" si="120"/>
        <v>0</v>
      </c>
      <c r="AI143" s="23">
        <f t="shared" ca="1" si="121"/>
        <v>0</v>
      </c>
      <c r="AJ143" s="23">
        <f t="shared" ca="1" si="126"/>
        <v>0</v>
      </c>
      <c r="AK143" s="23">
        <f t="shared" ca="1" si="127"/>
        <v>0</v>
      </c>
      <c r="AL143" s="23">
        <f t="shared" ca="1" si="128"/>
        <v>0</v>
      </c>
      <c r="AM143" s="23">
        <f t="shared" ca="1" si="129"/>
        <v>0</v>
      </c>
      <c r="AN143" s="23">
        <f t="shared" ca="1" si="132"/>
        <v>0</v>
      </c>
      <c r="AO143" s="23">
        <f t="shared" ca="1" si="133"/>
        <v>0</v>
      </c>
      <c r="AP143" s="23">
        <f t="shared" ca="1" si="146"/>
        <v>0</v>
      </c>
      <c r="AQ143" s="23">
        <f t="shared" ca="1" si="147"/>
        <v>0</v>
      </c>
      <c r="AR143" s="236">
        <f t="shared" ca="1" si="164"/>
        <v>0</v>
      </c>
      <c r="AS143" s="23">
        <f t="shared" ref="AS143:AS206" ca="1" si="172">$AS$7*$J$2*$J$5*$S143</f>
        <v>60000</v>
      </c>
      <c r="AT143" s="23">
        <f t="shared" ref="AT143:AT206" ca="1" si="173">$AS$7*$J$3*$J$5*$T143</f>
        <v>0</v>
      </c>
      <c r="AU143" s="23">
        <f t="shared" ca="1" si="104"/>
        <v>60000</v>
      </c>
      <c r="AV143" s="23">
        <f t="shared" ca="1" si="105"/>
        <v>0</v>
      </c>
      <c r="AW143" s="23">
        <f t="shared" ca="1" si="114"/>
        <v>105600</v>
      </c>
      <c r="AX143" s="23">
        <f t="shared" ca="1" si="115"/>
        <v>0</v>
      </c>
      <c r="AY143" s="23">
        <f t="shared" ca="1" si="118"/>
        <v>130800</v>
      </c>
      <c r="AZ143" s="23">
        <f t="shared" ca="1" si="119"/>
        <v>0</v>
      </c>
      <c r="BA143" s="23">
        <f t="shared" ca="1" si="124"/>
        <v>60000</v>
      </c>
      <c r="BB143" s="23">
        <f t="shared" ca="1" si="125"/>
        <v>0</v>
      </c>
      <c r="BC143" s="23">
        <f t="shared" ca="1" si="130"/>
        <v>63600</v>
      </c>
      <c r="BD143" s="23">
        <f t="shared" ca="1" si="131"/>
        <v>0</v>
      </c>
      <c r="BE143" s="23">
        <f t="shared" ca="1" si="142"/>
        <v>63600</v>
      </c>
      <c r="BF143" s="23">
        <f t="shared" ca="1" si="143"/>
        <v>0</v>
      </c>
      <c r="BG143" s="23"/>
      <c r="BH143" s="23"/>
      <c r="BI143" s="23"/>
      <c r="BJ143" s="23"/>
      <c r="BK143" s="23"/>
      <c r="BL143" s="23"/>
      <c r="BM143" s="23"/>
      <c r="BN143" s="23"/>
      <c r="BO143" s="236">
        <f t="shared" ca="1" si="165"/>
        <v>543600</v>
      </c>
      <c r="BP143" s="23">
        <f t="shared" ca="1" si="168"/>
        <v>0</v>
      </c>
      <c r="BQ143" s="23">
        <f t="shared" ca="1" si="169"/>
        <v>0</v>
      </c>
      <c r="BR143" s="23">
        <f t="shared" ca="1" si="170"/>
        <v>0</v>
      </c>
      <c r="BS143" s="23">
        <f t="shared" ca="1" si="171"/>
        <v>0</v>
      </c>
      <c r="BT143" s="23">
        <f t="shared" ref="BT143:BT206" ca="1" si="174">$BT$7*$J$2*$J$5*$AB143</f>
        <v>0</v>
      </c>
      <c r="BU143" s="23">
        <f t="shared" ref="BU143:BU206" ca="1" si="175">$BT$7*$J$3*$J$5*$AC143</f>
        <v>0</v>
      </c>
      <c r="BV143" s="23">
        <f t="shared" ca="1" si="106"/>
        <v>0</v>
      </c>
      <c r="BW143" s="23">
        <f t="shared" ca="1" si="107"/>
        <v>0</v>
      </c>
      <c r="BX143" s="23">
        <f t="shared" ca="1" si="108"/>
        <v>0</v>
      </c>
      <c r="BY143" s="23">
        <f t="shared" ca="1" si="109"/>
        <v>0</v>
      </c>
      <c r="BZ143" s="23">
        <f t="shared" ca="1" si="116"/>
        <v>0</v>
      </c>
      <c r="CA143" s="23">
        <f t="shared" ca="1" si="117"/>
        <v>0</v>
      </c>
      <c r="CB143" s="23">
        <f t="shared" ca="1" si="122"/>
        <v>0</v>
      </c>
      <c r="CC143" s="23">
        <f t="shared" ca="1" si="123"/>
        <v>0</v>
      </c>
      <c r="CD143" s="23">
        <f t="shared" ca="1" si="134"/>
        <v>0</v>
      </c>
      <c r="CE143" s="23">
        <f t="shared" ca="1" si="135"/>
        <v>0</v>
      </c>
      <c r="CF143" s="23">
        <f t="shared" ca="1" si="136"/>
        <v>0</v>
      </c>
      <c r="CG143" s="23">
        <f t="shared" ca="1" si="137"/>
        <v>0</v>
      </c>
      <c r="CH143" s="23">
        <f t="shared" ca="1" si="144"/>
        <v>0</v>
      </c>
      <c r="CI143" s="23">
        <f t="shared" ca="1" si="145"/>
        <v>0</v>
      </c>
      <c r="CJ143" s="236">
        <f t="shared" ca="1" si="166"/>
        <v>0</v>
      </c>
      <c r="CQ143" s="23">
        <f t="shared" ca="1" si="110"/>
        <v>0</v>
      </c>
      <c r="CR143" s="23">
        <f t="shared" ca="1" si="111"/>
        <v>0</v>
      </c>
      <c r="CS143" s="23">
        <f t="shared" ca="1" si="138"/>
        <v>0</v>
      </c>
      <c r="CT143" s="23">
        <f t="shared" ca="1" si="139"/>
        <v>0</v>
      </c>
      <c r="CU143" s="23">
        <f t="shared" ca="1" si="140"/>
        <v>0</v>
      </c>
      <c r="CV143" s="23">
        <f t="shared" ca="1" si="141"/>
        <v>0</v>
      </c>
    </row>
    <row r="144" spans="1:100" x14ac:dyDescent="0.2">
      <c r="A144" s="180">
        <f ca="1">VLOOKUP($D144,Curves!$A$2:$I$1700,9)</f>
        <v>6.0894094091616002E-2</v>
      </c>
      <c r="B144" s="86">
        <f t="shared" ca="1" si="149"/>
        <v>0.50840923715350961</v>
      </c>
      <c r="C144" s="86">
        <f t="shared" ca="1" si="150"/>
        <v>30</v>
      </c>
      <c r="D144" s="143">
        <f t="shared" ca="1" si="167"/>
        <v>41000</v>
      </c>
      <c r="E144" s="181">
        <f ca="1">VLOOKUP($D144,Curves!$A$2:$H$1700,2)*$B144</f>
        <v>2.0412630871713411</v>
      </c>
      <c r="F144" s="180">
        <f ca="1">VLOOKUP($D144,Curves!$A$2:$H$1700,3)*$B144</f>
        <v>0.17285914063219329</v>
      </c>
      <c r="G144" s="180">
        <f ca="1">VLOOKUP($D144,Curves!$A$2:$H$1700,7)*$B144</f>
        <v>-9.6597755059166832E-2</v>
      </c>
      <c r="H144" s="180">
        <f ca="1">VLOOKUP($D144,Curves!$A$2:$H$1700,5)*$B144</f>
        <v>5.0840923715350962E-3</v>
      </c>
      <c r="I144" s="180">
        <f ca="1">VLOOKUP($D144,Curves!$A$2:$H$1700,4)*$B144</f>
        <v>0</v>
      </c>
      <c r="J144" s="182">
        <f ca="1">VLOOKUP($D144,Curves!$A$2:$H$1700,8)*$B144</f>
        <v>0</v>
      </c>
      <c r="K144" s="180">
        <f t="shared" ca="1" si="151"/>
        <v>17.309473153785056</v>
      </c>
      <c r="L144" s="144">
        <f ca="1">VLOOKUP($D144,Curves!$N$2:$T$2600,2)*$B144</f>
        <v>12.853332591292462</v>
      </c>
      <c r="M144" s="145">
        <f ca="1">VLOOKUP($D144,Curves!$N$2:$T$2600,3)*$B144</f>
        <v>10.529155301449185</v>
      </c>
      <c r="N144" s="189">
        <f t="shared" ca="1" si="152"/>
        <v>0</v>
      </c>
      <c r="O144" s="190">
        <f t="shared" ca="1" si="153"/>
        <v>0</v>
      </c>
      <c r="P144" s="181">
        <f t="shared" ca="1" si="148"/>
        <v>17.309473153785056</v>
      </c>
      <c r="Q144" s="144">
        <f ca="1">VLOOKUP($D144,Curves!$N$2:$T$2600,4)*$B144</f>
        <v>18.372917110495322</v>
      </c>
      <c r="R144" s="145">
        <f ca="1">VLOOKUP($D144,Curves!$N$2:$T$2600,5)*$B144</f>
        <v>9.430991349197603</v>
      </c>
      <c r="S144" s="189">
        <f t="shared" ca="1" si="154"/>
        <v>1</v>
      </c>
      <c r="T144" s="190">
        <f t="shared" ca="1" si="155"/>
        <v>0</v>
      </c>
      <c r="U144" s="157">
        <f t="shared" ca="1" si="156"/>
        <v>16.584989990841308</v>
      </c>
      <c r="V144" s="157">
        <f t="shared" ca="1" si="157"/>
        <v>17.34760384657157</v>
      </c>
      <c r="W144" s="157">
        <f t="shared" ca="1" si="158"/>
        <v>17.309473153785056</v>
      </c>
      <c r="X144" s="144">
        <f ca="1">VLOOKUP($D144,Curves!$N$2:$T$2600,6)*$B144</f>
        <v>9.8402975071643795</v>
      </c>
      <c r="Y144" s="145">
        <f ca="1">VLOOKUP($D144,Curves!$N$2:$T$2600,7)*$B144</f>
        <v>17.717073550774717</v>
      </c>
      <c r="Z144" s="208">
        <f t="shared" ca="1" si="159"/>
        <v>0</v>
      </c>
      <c r="AA144" s="189">
        <f t="shared" ca="1" si="160"/>
        <v>1</v>
      </c>
      <c r="AB144" s="189">
        <f t="shared" ca="1" si="161"/>
        <v>0</v>
      </c>
      <c r="AC144" s="189">
        <f t="shared" ca="1" si="161"/>
        <v>0</v>
      </c>
      <c r="AD144" s="189">
        <f t="shared" ca="1" si="162"/>
        <v>0</v>
      </c>
      <c r="AE144" s="190">
        <f t="shared" ca="1" si="163"/>
        <v>1</v>
      </c>
      <c r="AF144" s="23">
        <f t="shared" ca="1" si="112"/>
        <v>0</v>
      </c>
      <c r="AG144" s="23">
        <f t="shared" ca="1" si="113"/>
        <v>0</v>
      </c>
      <c r="AH144" s="23">
        <f t="shared" ca="1" si="120"/>
        <v>0</v>
      </c>
      <c r="AI144" s="23">
        <f t="shared" ca="1" si="121"/>
        <v>0</v>
      </c>
      <c r="AJ144" s="23">
        <f t="shared" ca="1" si="126"/>
        <v>0</v>
      </c>
      <c r="AK144" s="23">
        <f t="shared" ca="1" si="127"/>
        <v>0</v>
      </c>
      <c r="AL144" s="23">
        <f t="shared" ca="1" si="128"/>
        <v>0</v>
      </c>
      <c r="AM144" s="23">
        <f t="shared" ca="1" si="129"/>
        <v>0</v>
      </c>
      <c r="AN144" s="23">
        <f t="shared" ca="1" si="132"/>
        <v>0</v>
      </c>
      <c r="AO144" s="23">
        <f t="shared" ca="1" si="133"/>
        <v>0</v>
      </c>
      <c r="AP144" s="23">
        <f t="shared" ca="1" si="146"/>
        <v>0</v>
      </c>
      <c r="AQ144" s="23">
        <f t="shared" ca="1" si="147"/>
        <v>0</v>
      </c>
      <c r="AR144" s="236">
        <f t="shared" ca="1" si="164"/>
        <v>0</v>
      </c>
      <c r="AS144" s="23">
        <f t="shared" ca="1" si="172"/>
        <v>60000</v>
      </c>
      <c r="AT144" s="23">
        <f t="shared" ca="1" si="173"/>
        <v>0</v>
      </c>
      <c r="AU144" s="23">
        <f t="shared" ref="AU144:AU207" ca="1" si="176">$AU$7*$J$2*$J$5*$S144</f>
        <v>60000</v>
      </c>
      <c r="AV144" s="23">
        <f t="shared" ref="AV144:AV207" ca="1" si="177">$AU$7*$J$3*$J$5*$T144</f>
        <v>0</v>
      </c>
      <c r="AW144" s="23">
        <f t="shared" ca="1" si="114"/>
        <v>105600</v>
      </c>
      <c r="AX144" s="23">
        <f t="shared" ca="1" si="115"/>
        <v>0</v>
      </c>
      <c r="AY144" s="23">
        <f t="shared" ca="1" si="118"/>
        <v>130800</v>
      </c>
      <c r="AZ144" s="23">
        <f t="shared" ca="1" si="119"/>
        <v>0</v>
      </c>
      <c r="BA144" s="23">
        <f t="shared" ca="1" si="124"/>
        <v>60000</v>
      </c>
      <c r="BB144" s="23">
        <f t="shared" ca="1" si="125"/>
        <v>0</v>
      </c>
      <c r="BC144" s="23">
        <f t="shared" ca="1" si="130"/>
        <v>63600</v>
      </c>
      <c r="BD144" s="23">
        <f t="shared" ca="1" si="131"/>
        <v>0</v>
      </c>
      <c r="BE144" s="23">
        <f t="shared" ca="1" si="142"/>
        <v>63600</v>
      </c>
      <c r="BF144" s="23">
        <f t="shared" ca="1" si="143"/>
        <v>0</v>
      </c>
      <c r="BG144" s="23"/>
      <c r="BH144" s="23"/>
      <c r="BI144" s="23"/>
      <c r="BJ144" s="23"/>
      <c r="BK144" s="23"/>
      <c r="BL144" s="23"/>
      <c r="BM144" s="23"/>
      <c r="BN144" s="23"/>
      <c r="BO144" s="236">
        <f t="shared" ca="1" si="165"/>
        <v>543600</v>
      </c>
      <c r="BP144" s="23">
        <f t="shared" ca="1" si="168"/>
        <v>0</v>
      </c>
      <c r="BQ144" s="23">
        <f t="shared" ca="1" si="169"/>
        <v>0</v>
      </c>
      <c r="BR144" s="23">
        <f t="shared" ca="1" si="170"/>
        <v>0</v>
      </c>
      <c r="BS144" s="23">
        <f t="shared" ca="1" si="171"/>
        <v>0</v>
      </c>
      <c r="BT144" s="23">
        <f t="shared" ca="1" si="174"/>
        <v>0</v>
      </c>
      <c r="BU144" s="23">
        <f t="shared" ca="1" si="175"/>
        <v>0</v>
      </c>
      <c r="BV144" s="23">
        <f t="shared" ca="1" si="106"/>
        <v>0</v>
      </c>
      <c r="BW144" s="23">
        <f t="shared" ca="1" si="107"/>
        <v>0</v>
      </c>
      <c r="BX144" s="23">
        <f t="shared" ca="1" si="108"/>
        <v>0</v>
      </c>
      <c r="BY144" s="23">
        <f t="shared" ca="1" si="109"/>
        <v>0</v>
      </c>
      <c r="BZ144" s="23">
        <f t="shared" ca="1" si="116"/>
        <v>0</v>
      </c>
      <c r="CA144" s="23">
        <f t="shared" ca="1" si="117"/>
        <v>0</v>
      </c>
      <c r="CB144" s="23">
        <f t="shared" ca="1" si="122"/>
        <v>0</v>
      </c>
      <c r="CC144" s="23">
        <f t="shared" ca="1" si="123"/>
        <v>0</v>
      </c>
      <c r="CD144" s="23">
        <f t="shared" ca="1" si="134"/>
        <v>0</v>
      </c>
      <c r="CE144" s="23">
        <f t="shared" ca="1" si="135"/>
        <v>0</v>
      </c>
      <c r="CF144" s="23">
        <f t="shared" ca="1" si="136"/>
        <v>0</v>
      </c>
      <c r="CG144" s="23">
        <f t="shared" ca="1" si="137"/>
        <v>0</v>
      </c>
      <c r="CH144" s="23">
        <f t="shared" ca="1" si="144"/>
        <v>0</v>
      </c>
      <c r="CI144" s="23">
        <f t="shared" ca="1" si="145"/>
        <v>0</v>
      </c>
      <c r="CJ144" s="236">
        <f t="shared" ca="1" si="166"/>
        <v>0</v>
      </c>
      <c r="CQ144" s="23">
        <f t="shared" ca="1" si="110"/>
        <v>0</v>
      </c>
      <c r="CR144" s="23">
        <f t="shared" ca="1" si="111"/>
        <v>0</v>
      </c>
      <c r="CS144" s="23">
        <f t="shared" ca="1" si="138"/>
        <v>0</v>
      </c>
      <c r="CT144" s="23">
        <f t="shared" ca="1" si="139"/>
        <v>0</v>
      </c>
      <c r="CU144" s="23">
        <f t="shared" ca="1" si="140"/>
        <v>0</v>
      </c>
      <c r="CV144" s="23">
        <f t="shared" ca="1" si="141"/>
        <v>0</v>
      </c>
    </row>
    <row r="145" spans="1:100" x14ac:dyDescent="0.2">
      <c r="A145" s="180">
        <f ca="1">VLOOKUP($D145,Curves!$A$2:$I$1700,9)</f>
        <v>6.0915111339906999E-2</v>
      </c>
      <c r="B145" s="86">
        <f t="shared" ca="1" si="149"/>
        <v>0.50579329787375582</v>
      </c>
      <c r="C145" s="86">
        <f t="shared" ca="1" si="150"/>
        <v>31</v>
      </c>
      <c r="D145" s="143">
        <f t="shared" ca="1" si="167"/>
        <v>41030</v>
      </c>
      <c r="E145" s="181">
        <f ca="1">VLOOKUP($D145,Curves!$A$2:$H$1700,2)*$B145</f>
        <v>2.0079993925588107</v>
      </c>
      <c r="F145" s="180">
        <f ca="1">VLOOKUP($D145,Curves!$A$2:$H$1700,3)*$B145</f>
        <v>0.17196972127707699</v>
      </c>
      <c r="G145" s="180">
        <f ca="1">VLOOKUP($D145,Curves!$A$2:$H$1700,7)*$B145</f>
        <v>-9.6100726596013611E-2</v>
      </c>
      <c r="H145" s="180">
        <f ca="1">VLOOKUP($D145,Curves!$A$2:$H$1700,5)*$B145</f>
        <v>5.0579329787375582E-3</v>
      </c>
      <c r="I145" s="180">
        <f ca="1">VLOOKUP($D145,Curves!$A$2:$H$1700,4)*$B145</f>
        <v>0</v>
      </c>
      <c r="J145" s="182">
        <f ca="1">VLOOKUP($D145,Curves!$A$2:$H$1700,8)*$B145</f>
        <v>0</v>
      </c>
      <c r="K145" s="180">
        <f t="shared" ca="1" si="151"/>
        <v>17.059995444191081</v>
      </c>
      <c r="L145" s="144">
        <f ca="1">VLOOKUP($D145,Curves!$N$2:$T$2600,2)*$B145</f>
        <v>17.971446462934022</v>
      </c>
      <c r="M145" s="145">
        <f ca="1">VLOOKUP($D145,Curves!$N$2:$T$2600,3)*$B145</f>
        <v>9.3420022117282695</v>
      </c>
      <c r="N145" s="189">
        <f t="shared" ca="1" si="152"/>
        <v>1</v>
      </c>
      <c r="O145" s="190">
        <f t="shared" ca="1" si="153"/>
        <v>0</v>
      </c>
      <c r="P145" s="181">
        <f t="shared" ca="1" si="148"/>
        <v>17.059995444191081</v>
      </c>
      <c r="Q145" s="144">
        <f ca="1">VLOOKUP($D145,Curves!$N$2:$T$2600,4)*$B145</f>
        <v>19.440598617330785</v>
      </c>
      <c r="R145" s="145">
        <f ca="1">VLOOKUP($D145,Curves!$N$2:$T$2600,5)*$B145</f>
        <v>13.853678428762173</v>
      </c>
      <c r="S145" s="189">
        <f t="shared" ca="1" si="154"/>
        <v>1</v>
      </c>
      <c r="T145" s="190">
        <f t="shared" ca="1" si="155"/>
        <v>0</v>
      </c>
      <c r="U145" s="157">
        <f t="shared" ca="1" si="156"/>
        <v>16.339239994720977</v>
      </c>
      <c r="V145" s="157">
        <f t="shared" ca="1" si="157"/>
        <v>17.097929941531611</v>
      </c>
      <c r="W145" s="157">
        <f t="shared" ca="1" si="158"/>
        <v>17.059995444191081</v>
      </c>
      <c r="X145" s="144">
        <f ca="1">VLOOKUP($D145,Curves!$N$2:$T$2600,6)*$B145</f>
        <v>16.286913512238435</v>
      </c>
      <c r="Y145" s="145">
        <f ca="1">VLOOKUP($D145,Curves!$N$2:$T$2600,7)*$B145</f>
        <v>11.244595330069554</v>
      </c>
      <c r="Z145" s="208">
        <f t="shared" ca="1" si="159"/>
        <v>0</v>
      </c>
      <c r="AA145" s="189">
        <f t="shared" ca="1" si="160"/>
        <v>0</v>
      </c>
      <c r="AB145" s="189">
        <f t="shared" ca="1" si="161"/>
        <v>0</v>
      </c>
      <c r="AC145" s="189">
        <f t="shared" ca="1" si="161"/>
        <v>0</v>
      </c>
      <c r="AD145" s="189">
        <f t="shared" ca="1" si="162"/>
        <v>0</v>
      </c>
      <c r="AE145" s="190">
        <f t="shared" ca="1" si="163"/>
        <v>0</v>
      </c>
      <c r="AF145" s="23">
        <f t="shared" ca="1" si="112"/>
        <v>105600</v>
      </c>
      <c r="AG145" s="23">
        <f t="shared" ca="1" si="113"/>
        <v>0</v>
      </c>
      <c r="AH145" s="23">
        <f t="shared" ca="1" si="120"/>
        <v>61200</v>
      </c>
      <c r="AI145" s="23">
        <f t="shared" ca="1" si="121"/>
        <v>0</v>
      </c>
      <c r="AJ145" s="23">
        <f t="shared" ca="1" si="126"/>
        <v>50400</v>
      </c>
      <c r="AK145" s="23">
        <f t="shared" ca="1" si="127"/>
        <v>0</v>
      </c>
      <c r="AL145" s="23">
        <f t="shared" ca="1" si="128"/>
        <v>60000</v>
      </c>
      <c r="AM145" s="23">
        <f t="shared" ca="1" si="129"/>
        <v>0</v>
      </c>
      <c r="AN145" s="23">
        <f t="shared" ca="1" si="132"/>
        <v>126720</v>
      </c>
      <c r="AO145" s="23">
        <f t="shared" ca="1" si="133"/>
        <v>0</v>
      </c>
      <c r="AP145" s="23">
        <f t="shared" ca="1" si="146"/>
        <v>66000</v>
      </c>
      <c r="AQ145" s="23">
        <f t="shared" ca="1" si="147"/>
        <v>0</v>
      </c>
      <c r="AR145" s="236">
        <f t="shared" ca="1" si="164"/>
        <v>469920</v>
      </c>
      <c r="AS145" s="23">
        <f t="shared" ca="1" si="172"/>
        <v>60000</v>
      </c>
      <c r="AT145" s="23">
        <f t="shared" ca="1" si="173"/>
        <v>0</v>
      </c>
      <c r="AU145" s="23">
        <f t="shared" ca="1" si="176"/>
        <v>60000</v>
      </c>
      <c r="AV145" s="23">
        <f t="shared" ca="1" si="177"/>
        <v>0</v>
      </c>
      <c r="AW145" s="23">
        <f t="shared" ca="1" si="114"/>
        <v>105600</v>
      </c>
      <c r="AX145" s="23">
        <f t="shared" ca="1" si="115"/>
        <v>0</v>
      </c>
      <c r="AY145" s="23">
        <f t="shared" ca="1" si="118"/>
        <v>130800</v>
      </c>
      <c r="AZ145" s="23">
        <f t="shared" ca="1" si="119"/>
        <v>0</v>
      </c>
      <c r="BA145" s="23">
        <f t="shared" ca="1" si="124"/>
        <v>60000</v>
      </c>
      <c r="BB145" s="23">
        <f t="shared" ca="1" si="125"/>
        <v>0</v>
      </c>
      <c r="BC145" s="23">
        <f t="shared" ca="1" si="130"/>
        <v>63600</v>
      </c>
      <c r="BD145" s="23">
        <f t="shared" ca="1" si="131"/>
        <v>0</v>
      </c>
      <c r="BE145" s="23">
        <f t="shared" ca="1" si="142"/>
        <v>63600</v>
      </c>
      <c r="BF145" s="23">
        <f t="shared" ca="1" si="143"/>
        <v>0</v>
      </c>
      <c r="BG145" s="23"/>
      <c r="BH145" s="23"/>
      <c r="BI145" s="23"/>
      <c r="BJ145" s="23"/>
      <c r="BK145" s="23"/>
      <c r="BL145" s="23"/>
      <c r="BM145" s="23"/>
      <c r="BN145" s="23"/>
      <c r="BO145" s="236">
        <f t="shared" ca="1" si="165"/>
        <v>543600</v>
      </c>
      <c r="BP145" s="23">
        <f t="shared" ca="1" si="168"/>
        <v>0</v>
      </c>
      <c r="BQ145" s="23">
        <f t="shared" ca="1" si="169"/>
        <v>0</v>
      </c>
      <c r="BR145" s="23">
        <f t="shared" ca="1" si="170"/>
        <v>0</v>
      </c>
      <c r="BS145" s="23">
        <f t="shared" ca="1" si="171"/>
        <v>0</v>
      </c>
      <c r="BT145" s="23">
        <f t="shared" ca="1" si="174"/>
        <v>0</v>
      </c>
      <c r="BU145" s="23">
        <f t="shared" ca="1" si="175"/>
        <v>0</v>
      </c>
      <c r="BV145" s="23">
        <f t="shared" ref="BV145:BV208" ca="1" si="178">$BV$7*$J$2*$J$5*$AB145</f>
        <v>0</v>
      </c>
      <c r="BW145" s="23">
        <f t="shared" ref="BW145:BW208" ca="1" si="179">$BV$7*$J$3*$J$5*$AC145</f>
        <v>0</v>
      </c>
      <c r="BX145" s="23">
        <f t="shared" ca="1" si="108"/>
        <v>0</v>
      </c>
      <c r="BY145" s="23">
        <f t="shared" ca="1" si="109"/>
        <v>0</v>
      </c>
      <c r="BZ145" s="23">
        <f t="shared" ca="1" si="116"/>
        <v>0</v>
      </c>
      <c r="CA145" s="23">
        <f t="shared" ca="1" si="117"/>
        <v>0</v>
      </c>
      <c r="CB145" s="23">
        <f t="shared" ca="1" si="122"/>
        <v>0</v>
      </c>
      <c r="CC145" s="23">
        <f t="shared" ca="1" si="123"/>
        <v>0</v>
      </c>
      <c r="CD145" s="23">
        <f t="shared" ca="1" si="134"/>
        <v>0</v>
      </c>
      <c r="CE145" s="23">
        <f t="shared" ca="1" si="135"/>
        <v>0</v>
      </c>
      <c r="CF145" s="23">
        <f t="shared" ca="1" si="136"/>
        <v>0</v>
      </c>
      <c r="CG145" s="23">
        <f t="shared" ca="1" si="137"/>
        <v>0</v>
      </c>
      <c r="CH145" s="23">
        <f t="shared" ca="1" si="144"/>
        <v>0</v>
      </c>
      <c r="CI145" s="23">
        <f t="shared" ca="1" si="145"/>
        <v>0</v>
      </c>
      <c r="CJ145" s="236">
        <f t="shared" ca="1" si="166"/>
        <v>0</v>
      </c>
      <c r="CQ145" s="23">
        <f t="shared" ca="1" si="110"/>
        <v>0</v>
      </c>
      <c r="CR145" s="23">
        <f t="shared" ca="1" si="111"/>
        <v>0</v>
      </c>
      <c r="CS145" s="23">
        <f t="shared" ca="1" si="138"/>
        <v>0</v>
      </c>
      <c r="CT145" s="23">
        <f t="shared" ca="1" si="139"/>
        <v>0</v>
      </c>
      <c r="CU145" s="23">
        <f t="shared" ca="1" si="140"/>
        <v>0</v>
      </c>
      <c r="CV145" s="23">
        <f t="shared" ca="1" si="141"/>
        <v>0</v>
      </c>
    </row>
    <row r="146" spans="1:100" x14ac:dyDescent="0.2">
      <c r="A146" s="180">
        <f ca="1">VLOOKUP($D146,Curves!$A$2:$I$1700,9)</f>
        <v>6.0936829163295E-2</v>
      </c>
      <c r="B146" s="86">
        <f t="shared" ca="1" si="149"/>
        <v>0.50310253057600907</v>
      </c>
      <c r="C146" s="86">
        <f t="shared" ca="1" si="150"/>
        <v>30</v>
      </c>
      <c r="D146" s="143">
        <f t="shared" ca="1" si="167"/>
        <v>41061</v>
      </c>
      <c r="E146" s="181">
        <f ca="1">VLOOKUP($D146,Curves!$A$2:$H$1700,2)*$B146</f>
        <v>2.0073790969982763</v>
      </c>
      <c r="F146" s="180">
        <f ca="1">VLOOKUP($D146,Curves!$A$2:$H$1700,3)*$B146</f>
        <v>0.17105486039584308</v>
      </c>
      <c r="G146" s="180">
        <f ca="1">VLOOKUP($D146,Curves!$A$2:$H$1700,7)*$B146</f>
        <v>-9.5589480809441726E-2</v>
      </c>
      <c r="H146" s="180">
        <f ca="1">VLOOKUP($D146,Curves!$A$2:$H$1700,5)*$B146</f>
        <v>5.0310253057600906E-3</v>
      </c>
      <c r="I146" s="180">
        <f ca="1">VLOOKUP($D146,Curves!$A$2:$H$1700,4)*$B146</f>
        <v>0</v>
      </c>
      <c r="J146" s="182">
        <f ca="1">VLOOKUP($D146,Curves!$A$2:$H$1700,8)*$B146</f>
        <v>0</v>
      </c>
      <c r="K146" s="180">
        <f t="shared" ca="1" si="151"/>
        <v>17.055343227487072</v>
      </c>
      <c r="L146" s="144">
        <f ca="1">VLOOKUP($D146,Curves!$N$2:$T$2600,2)*$B146</f>
        <v>16.494820578669085</v>
      </c>
      <c r="M146" s="145">
        <f ca="1">VLOOKUP($D146,Curves!$N$2:$T$2600,3)*$B146</f>
        <v>9.6947857641996951</v>
      </c>
      <c r="N146" s="189">
        <f t="shared" ca="1" si="152"/>
        <v>0</v>
      </c>
      <c r="O146" s="190">
        <f t="shared" ca="1" si="153"/>
        <v>0</v>
      </c>
      <c r="P146" s="181">
        <f t="shared" ca="1" si="148"/>
        <v>17.055343227487072</v>
      </c>
      <c r="Q146" s="144">
        <f ca="1">VLOOKUP($D146,Curves!$N$2:$T$2600,4)*$B146</f>
        <v>15.815458957559157</v>
      </c>
      <c r="R146" s="145">
        <f ca="1">VLOOKUP($D146,Curves!$N$2:$T$2600,5)*$B146</f>
        <v>12.250546619525821</v>
      </c>
      <c r="S146" s="189">
        <f t="shared" ca="1" si="154"/>
        <v>0</v>
      </c>
      <c r="T146" s="190">
        <f t="shared" ca="1" si="155"/>
        <v>0</v>
      </c>
      <c r="U146" s="157">
        <f t="shared" ca="1" si="156"/>
        <v>16.338422121416258</v>
      </c>
      <c r="V146" s="157">
        <f t="shared" ca="1" si="157"/>
        <v>17.093075917280274</v>
      </c>
      <c r="W146" s="157">
        <f t="shared" ca="1" si="158"/>
        <v>17.055343227487072</v>
      </c>
      <c r="X146" s="144">
        <f ca="1">VLOOKUP($D146,Curves!$N$2:$T$2600,6)*$B146</f>
        <v>15.07516928006055</v>
      </c>
      <c r="Y146" s="145">
        <f ca="1">VLOOKUP($D146,Curves!$N$2:$T$2600,7)*$B146</f>
        <v>11.520498413358919</v>
      </c>
      <c r="Z146" s="208">
        <f t="shared" ca="1" si="159"/>
        <v>0</v>
      </c>
      <c r="AA146" s="189">
        <f t="shared" ca="1" si="160"/>
        <v>0</v>
      </c>
      <c r="AB146" s="189">
        <f t="shared" ca="1" si="161"/>
        <v>0</v>
      </c>
      <c r="AC146" s="189">
        <f t="shared" ca="1" si="161"/>
        <v>0</v>
      </c>
      <c r="AD146" s="189">
        <f t="shared" ca="1" si="162"/>
        <v>0</v>
      </c>
      <c r="AE146" s="190">
        <f t="shared" ca="1" si="163"/>
        <v>0</v>
      </c>
      <c r="AF146" s="23">
        <f t="shared" ca="1" si="112"/>
        <v>0</v>
      </c>
      <c r="AG146" s="23">
        <f t="shared" ca="1" si="113"/>
        <v>0</v>
      </c>
      <c r="AH146" s="23">
        <f t="shared" ca="1" si="120"/>
        <v>0</v>
      </c>
      <c r="AI146" s="23">
        <f t="shared" ca="1" si="121"/>
        <v>0</v>
      </c>
      <c r="AJ146" s="23">
        <f t="shared" ca="1" si="126"/>
        <v>0</v>
      </c>
      <c r="AK146" s="23">
        <f t="shared" ca="1" si="127"/>
        <v>0</v>
      </c>
      <c r="AL146" s="23">
        <f t="shared" ca="1" si="128"/>
        <v>0</v>
      </c>
      <c r="AM146" s="23">
        <f t="shared" ca="1" si="129"/>
        <v>0</v>
      </c>
      <c r="AN146" s="23">
        <f t="shared" ca="1" si="132"/>
        <v>0</v>
      </c>
      <c r="AO146" s="23">
        <f t="shared" ca="1" si="133"/>
        <v>0</v>
      </c>
      <c r="AP146" s="23">
        <f t="shared" ca="1" si="146"/>
        <v>0</v>
      </c>
      <c r="AQ146" s="23">
        <f t="shared" ca="1" si="147"/>
        <v>0</v>
      </c>
      <c r="AR146" s="236">
        <f t="shared" ca="1" si="164"/>
        <v>0</v>
      </c>
      <c r="AS146" s="23">
        <f t="shared" ca="1" si="172"/>
        <v>0</v>
      </c>
      <c r="AT146" s="23">
        <f t="shared" ca="1" si="173"/>
        <v>0</v>
      </c>
      <c r="AU146" s="23">
        <f t="shared" ca="1" si="176"/>
        <v>0</v>
      </c>
      <c r="AV146" s="23">
        <f t="shared" ca="1" si="177"/>
        <v>0</v>
      </c>
      <c r="AW146" s="23">
        <f t="shared" ca="1" si="114"/>
        <v>0</v>
      </c>
      <c r="AX146" s="23">
        <f t="shared" ca="1" si="115"/>
        <v>0</v>
      </c>
      <c r="AY146" s="23">
        <f t="shared" ca="1" si="118"/>
        <v>0</v>
      </c>
      <c r="AZ146" s="23">
        <f t="shared" ca="1" si="119"/>
        <v>0</v>
      </c>
      <c r="BA146" s="23">
        <f t="shared" ca="1" si="124"/>
        <v>0</v>
      </c>
      <c r="BB146" s="23">
        <f t="shared" ca="1" si="125"/>
        <v>0</v>
      </c>
      <c r="BC146" s="23">
        <f t="shared" ca="1" si="130"/>
        <v>0</v>
      </c>
      <c r="BD146" s="23">
        <f t="shared" ca="1" si="131"/>
        <v>0</v>
      </c>
      <c r="BE146" s="23">
        <f t="shared" ca="1" si="142"/>
        <v>0</v>
      </c>
      <c r="BF146" s="23">
        <f t="shared" ca="1" si="143"/>
        <v>0</v>
      </c>
      <c r="BG146" s="23"/>
      <c r="BH146" s="23"/>
      <c r="BI146" s="23"/>
      <c r="BJ146" s="23"/>
      <c r="BK146" s="23"/>
      <c r="BL146" s="23"/>
      <c r="BM146" s="23"/>
      <c r="BN146" s="23"/>
      <c r="BO146" s="236">
        <f t="shared" ca="1" si="165"/>
        <v>0</v>
      </c>
      <c r="BP146" s="23">
        <f t="shared" ca="1" si="168"/>
        <v>0</v>
      </c>
      <c r="BQ146" s="23">
        <f t="shared" ca="1" si="169"/>
        <v>0</v>
      </c>
      <c r="BR146" s="23">
        <f t="shared" ca="1" si="170"/>
        <v>0</v>
      </c>
      <c r="BS146" s="23">
        <f t="shared" ca="1" si="171"/>
        <v>0</v>
      </c>
      <c r="BT146" s="23">
        <f t="shared" ca="1" si="174"/>
        <v>0</v>
      </c>
      <c r="BU146" s="23">
        <f t="shared" ca="1" si="175"/>
        <v>0</v>
      </c>
      <c r="BV146" s="23">
        <f t="shared" ca="1" si="178"/>
        <v>0</v>
      </c>
      <c r="BW146" s="23">
        <f t="shared" ca="1" si="179"/>
        <v>0</v>
      </c>
      <c r="BX146" s="23">
        <f t="shared" ca="1" si="108"/>
        <v>0</v>
      </c>
      <c r="BY146" s="23">
        <f t="shared" ca="1" si="109"/>
        <v>0</v>
      </c>
      <c r="BZ146" s="23">
        <f t="shared" ca="1" si="116"/>
        <v>0</v>
      </c>
      <c r="CA146" s="23">
        <f t="shared" ca="1" si="117"/>
        <v>0</v>
      </c>
      <c r="CB146" s="23">
        <f t="shared" ca="1" si="122"/>
        <v>0</v>
      </c>
      <c r="CC146" s="23">
        <f t="shared" ca="1" si="123"/>
        <v>0</v>
      </c>
      <c r="CD146" s="23">
        <f t="shared" ca="1" si="134"/>
        <v>0</v>
      </c>
      <c r="CE146" s="23">
        <f t="shared" ca="1" si="135"/>
        <v>0</v>
      </c>
      <c r="CF146" s="23">
        <f t="shared" ca="1" si="136"/>
        <v>0</v>
      </c>
      <c r="CG146" s="23">
        <f t="shared" ca="1" si="137"/>
        <v>0</v>
      </c>
      <c r="CH146" s="23">
        <f t="shared" ca="1" si="144"/>
        <v>0</v>
      </c>
      <c r="CI146" s="23">
        <f t="shared" ca="1" si="145"/>
        <v>0</v>
      </c>
      <c r="CJ146" s="236">
        <f t="shared" ca="1" si="166"/>
        <v>0</v>
      </c>
      <c r="CQ146" s="23">
        <f t="shared" ca="1" si="110"/>
        <v>0</v>
      </c>
      <c r="CR146" s="23">
        <f t="shared" ca="1" si="111"/>
        <v>0</v>
      </c>
      <c r="CS146" s="23">
        <f t="shared" ca="1" si="138"/>
        <v>0</v>
      </c>
      <c r="CT146" s="23">
        <f t="shared" ca="1" si="139"/>
        <v>0</v>
      </c>
      <c r="CU146" s="23">
        <f t="shared" ca="1" si="140"/>
        <v>0</v>
      </c>
      <c r="CV146" s="23">
        <f t="shared" ca="1" si="141"/>
        <v>0</v>
      </c>
    </row>
    <row r="147" spans="1:100" x14ac:dyDescent="0.2">
      <c r="A147" s="180">
        <f ca="1">VLOOKUP($D147,Curves!$A$2:$I$1700,9)</f>
        <v>6.0957846411885001E-2</v>
      </c>
      <c r="B147" s="86">
        <f t="shared" ca="1" si="149"/>
        <v>0.50051048873633985</v>
      </c>
      <c r="C147" s="86">
        <f t="shared" ca="1" si="150"/>
        <v>31</v>
      </c>
      <c r="D147" s="143">
        <f t="shared" ca="1" si="167"/>
        <v>41091</v>
      </c>
      <c r="E147" s="181">
        <f ca="1">VLOOKUP($D147,Curves!$A$2:$H$1700,2)*$B147</f>
        <v>2.0045445073890411</v>
      </c>
      <c r="F147" s="180">
        <f ca="1">VLOOKUP($D147,Curves!$A$2:$H$1700,3)*$B147</f>
        <v>0.17017356617035556</v>
      </c>
      <c r="G147" s="180">
        <f ca="1">VLOOKUP($D147,Curves!$A$2:$H$1700,7)*$B147</f>
        <v>-9.5096992859904569E-2</v>
      </c>
      <c r="H147" s="180">
        <f ca="1">VLOOKUP($D147,Curves!$A$2:$H$1700,5)*$B147</f>
        <v>5.0051048873633987E-3</v>
      </c>
      <c r="I147" s="180">
        <f ca="1">VLOOKUP($D147,Curves!$A$2:$H$1700,4)*$B147</f>
        <v>0</v>
      </c>
      <c r="J147" s="182">
        <f ca="1">VLOOKUP($D147,Curves!$A$2:$H$1700,8)*$B147</f>
        <v>0</v>
      </c>
      <c r="K147" s="180">
        <f t="shared" ca="1" si="151"/>
        <v>17.034083805417808</v>
      </c>
      <c r="L147" s="144">
        <f ca="1">VLOOKUP($D147,Curves!$N$2:$T$2600,2)*$B147</f>
        <v>14.407795419547039</v>
      </c>
      <c r="M147" s="145">
        <f ca="1">VLOOKUP($D147,Curves!$N$2:$T$2600,3)*$B147</f>
        <v>10.080281243149885</v>
      </c>
      <c r="N147" s="189">
        <f t="shared" ca="1" si="152"/>
        <v>0</v>
      </c>
      <c r="O147" s="190">
        <f t="shared" ca="1" si="153"/>
        <v>0</v>
      </c>
      <c r="P147" s="181">
        <f t="shared" ca="1" si="148"/>
        <v>17.034083805417808</v>
      </c>
      <c r="Q147" s="144">
        <f ca="1">VLOOKUP($D147,Curves!$N$2:$T$2600,4)*$B147</f>
        <v>14.858082546948557</v>
      </c>
      <c r="R147" s="145">
        <f ca="1">VLOOKUP($D147,Curves!$N$2:$T$2600,5)*$B147</f>
        <v>11.441669772512729</v>
      </c>
      <c r="S147" s="189">
        <f t="shared" ca="1" si="154"/>
        <v>0</v>
      </c>
      <c r="T147" s="190">
        <f t="shared" ca="1" si="155"/>
        <v>0</v>
      </c>
      <c r="U147" s="157">
        <f t="shared" ca="1" si="156"/>
        <v>16.320856358968523</v>
      </c>
      <c r="V147" s="157">
        <f t="shared" ca="1" si="157"/>
        <v>17.071622092073035</v>
      </c>
      <c r="W147" s="157">
        <f t="shared" ca="1" si="158"/>
        <v>17.034083805417808</v>
      </c>
      <c r="X147" s="144">
        <f ca="1">VLOOKUP($D147,Curves!$N$2:$T$2600,6)*$B147</f>
        <v>14.047825049463359</v>
      </c>
      <c r="Y147" s="145">
        <f ca="1">VLOOKUP($D147,Curves!$N$2:$T$2600,7)*$B147</f>
        <v>10.711324354832907</v>
      </c>
      <c r="Z147" s="208">
        <f t="shared" ca="1" si="159"/>
        <v>0</v>
      </c>
      <c r="AA147" s="189">
        <f t="shared" ca="1" si="160"/>
        <v>0</v>
      </c>
      <c r="AB147" s="189">
        <f t="shared" ca="1" si="161"/>
        <v>0</v>
      </c>
      <c r="AC147" s="189">
        <f t="shared" ca="1" si="161"/>
        <v>0</v>
      </c>
      <c r="AD147" s="189">
        <f t="shared" ca="1" si="162"/>
        <v>0</v>
      </c>
      <c r="AE147" s="190">
        <f t="shared" ca="1" si="163"/>
        <v>0</v>
      </c>
      <c r="AF147" s="23">
        <f t="shared" ca="1" si="112"/>
        <v>0</v>
      </c>
      <c r="AG147" s="23">
        <f t="shared" ca="1" si="113"/>
        <v>0</v>
      </c>
      <c r="AH147" s="23">
        <f t="shared" ca="1" si="120"/>
        <v>0</v>
      </c>
      <c r="AI147" s="23">
        <f t="shared" ca="1" si="121"/>
        <v>0</v>
      </c>
      <c r="AJ147" s="23">
        <f t="shared" ca="1" si="126"/>
        <v>0</v>
      </c>
      <c r="AK147" s="23">
        <f t="shared" ca="1" si="127"/>
        <v>0</v>
      </c>
      <c r="AL147" s="23">
        <f t="shared" ca="1" si="128"/>
        <v>0</v>
      </c>
      <c r="AM147" s="23">
        <f t="shared" ca="1" si="129"/>
        <v>0</v>
      </c>
      <c r="AN147" s="23">
        <f t="shared" ca="1" si="132"/>
        <v>0</v>
      </c>
      <c r="AO147" s="23">
        <f t="shared" ca="1" si="133"/>
        <v>0</v>
      </c>
      <c r="AP147" s="23">
        <f t="shared" ca="1" si="146"/>
        <v>0</v>
      </c>
      <c r="AQ147" s="23">
        <f t="shared" ca="1" si="147"/>
        <v>0</v>
      </c>
      <c r="AR147" s="236">
        <f t="shared" ca="1" si="164"/>
        <v>0</v>
      </c>
      <c r="AS147" s="23">
        <f t="shared" ca="1" si="172"/>
        <v>0</v>
      </c>
      <c r="AT147" s="23">
        <f t="shared" ca="1" si="173"/>
        <v>0</v>
      </c>
      <c r="AU147" s="23">
        <f t="shared" ca="1" si="176"/>
        <v>0</v>
      </c>
      <c r="AV147" s="23">
        <f t="shared" ca="1" si="177"/>
        <v>0</v>
      </c>
      <c r="AW147" s="23">
        <f t="shared" ca="1" si="114"/>
        <v>0</v>
      </c>
      <c r="AX147" s="23">
        <f t="shared" ca="1" si="115"/>
        <v>0</v>
      </c>
      <c r="AY147" s="23">
        <f t="shared" ca="1" si="118"/>
        <v>0</v>
      </c>
      <c r="AZ147" s="23">
        <f t="shared" ca="1" si="119"/>
        <v>0</v>
      </c>
      <c r="BA147" s="23">
        <f t="shared" ca="1" si="124"/>
        <v>0</v>
      </c>
      <c r="BB147" s="23">
        <f t="shared" ca="1" si="125"/>
        <v>0</v>
      </c>
      <c r="BC147" s="23">
        <f t="shared" ca="1" si="130"/>
        <v>0</v>
      </c>
      <c r="BD147" s="23">
        <f t="shared" ca="1" si="131"/>
        <v>0</v>
      </c>
      <c r="BE147" s="23">
        <f t="shared" ca="1" si="142"/>
        <v>0</v>
      </c>
      <c r="BF147" s="23">
        <f t="shared" ca="1" si="143"/>
        <v>0</v>
      </c>
      <c r="BG147" s="23"/>
      <c r="BH147" s="23"/>
      <c r="BI147" s="23"/>
      <c r="BJ147" s="23"/>
      <c r="BK147" s="23"/>
      <c r="BL147" s="23"/>
      <c r="BM147" s="23"/>
      <c r="BN147" s="23"/>
      <c r="BO147" s="236">
        <f t="shared" ca="1" si="165"/>
        <v>0</v>
      </c>
      <c r="BP147" s="23">
        <f t="shared" ca="1" si="168"/>
        <v>0</v>
      </c>
      <c r="BQ147" s="23">
        <f t="shared" ca="1" si="169"/>
        <v>0</v>
      </c>
      <c r="BR147" s="23">
        <f t="shared" ca="1" si="170"/>
        <v>0</v>
      </c>
      <c r="BS147" s="23">
        <f t="shared" ca="1" si="171"/>
        <v>0</v>
      </c>
      <c r="BT147" s="23">
        <f t="shared" ca="1" si="174"/>
        <v>0</v>
      </c>
      <c r="BU147" s="23">
        <f t="shared" ca="1" si="175"/>
        <v>0</v>
      </c>
      <c r="BV147" s="23">
        <f t="shared" ca="1" si="178"/>
        <v>0</v>
      </c>
      <c r="BW147" s="23">
        <f t="shared" ca="1" si="179"/>
        <v>0</v>
      </c>
      <c r="BX147" s="23">
        <f t="shared" ca="1" si="108"/>
        <v>0</v>
      </c>
      <c r="BY147" s="23">
        <f t="shared" ca="1" si="109"/>
        <v>0</v>
      </c>
      <c r="BZ147" s="23">
        <f t="shared" ca="1" si="116"/>
        <v>0</v>
      </c>
      <c r="CA147" s="23">
        <f t="shared" ca="1" si="117"/>
        <v>0</v>
      </c>
      <c r="CB147" s="23">
        <f t="shared" ca="1" si="122"/>
        <v>0</v>
      </c>
      <c r="CC147" s="23">
        <f t="shared" ca="1" si="123"/>
        <v>0</v>
      </c>
      <c r="CD147" s="23">
        <f t="shared" ca="1" si="134"/>
        <v>0</v>
      </c>
      <c r="CE147" s="23">
        <f t="shared" ca="1" si="135"/>
        <v>0</v>
      </c>
      <c r="CF147" s="23">
        <f t="shared" ca="1" si="136"/>
        <v>0</v>
      </c>
      <c r="CG147" s="23">
        <f t="shared" ca="1" si="137"/>
        <v>0</v>
      </c>
      <c r="CH147" s="23">
        <f t="shared" ca="1" si="144"/>
        <v>0</v>
      </c>
      <c r="CI147" s="23">
        <f t="shared" ca="1" si="145"/>
        <v>0</v>
      </c>
      <c r="CJ147" s="236">
        <f t="shared" ca="1" si="166"/>
        <v>0</v>
      </c>
      <c r="CQ147" s="23">
        <f t="shared" ca="1" si="110"/>
        <v>0</v>
      </c>
      <c r="CR147" s="23">
        <f t="shared" ca="1" si="111"/>
        <v>0</v>
      </c>
      <c r="CS147" s="23">
        <f t="shared" ca="1" si="138"/>
        <v>0</v>
      </c>
      <c r="CT147" s="23">
        <f t="shared" ca="1" si="139"/>
        <v>0</v>
      </c>
      <c r="CU147" s="23">
        <f t="shared" ca="1" si="140"/>
        <v>0</v>
      </c>
      <c r="CV147" s="23">
        <f t="shared" ca="1" si="141"/>
        <v>0</v>
      </c>
    </row>
    <row r="148" spans="1:100" x14ac:dyDescent="0.2">
      <c r="A148" s="180">
        <f ca="1">VLOOKUP($D148,Curves!$A$2:$I$1700,9)</f>
        <v>6.0979564235580999E-2</v>
      </c>
      <c r="B148" s="86">
        <f t="shared" ca="1" si="149"/>
        <v>0.49784432328075917</v>
      </c>
      <c r="C148" s="86">
        <f t="shared" ca="1" si="150"/>
        <v>31</v>
      </c>
      <c r="D148" s="143">
        <f t="shared" ca="1" si="167"/>
        <v>41122</v>
      </c>
      <c r="E148" s="181">
        <f ca="1">VLOOKUP($D148,Curves!$A$2:$H$1700,2)*$B148</f>
        <v>1.9988449579722478</v>
      </c>
      <c r="F148" s="180">
        <f ca="1">VLOOKUP($D148,Curves!$A$2:$H$1700,3)*$B148</f>
        <v>0.16926706991545812</v>
      </c>
      <c r="G148" s="180">
        <f ca="1">VLOOKUP($D148,Curves!$A$2:$H$1700,7)*$B148</f>
        <v>-9.4590421423344243E-2</v>
      </c>
      <c r="H148" s="180">
        <f ca="1">VLOOKUP($D148,Curves!$A$2:$H$1700,5)*$B148</f>
        <v>4.9784432328075917E-3</v>
      </c>
      <c r="I148" s="180">
        <f ca="1">VLOOKUP($D148,Curves!$A$2:$H$1700,4)*$B148</f>
        <v>0</v>
      </c>
      <c r="J148" s="182">
        <f ca="1">VLOOKUP($D148,Curves!$A$2:$H$1700,8)*$B148</f>
        <v>0</v>
      </c>
      <c r="K148" s="180">
        <f t="shared" ca="1" si="151"/>
        <v>16.99133718479186</v>
      </c>
      <c r="L148" s="144">
        <f ca="1">VLOOKUP($D148,Curves!$N$2:$T$2600,2)*$B148</f>
        <v>12.187110381730085</v>
      </c>
      <c r="M148" s="145">
        <f ca="1">VLOOKUP($D148,Curves!$N$2:$T$2600,3)*$B148</f>
        <v>7.6618241352908836</v>
      </c>
      <c r="N148" s="189">
        <f t="shared" ca="1" si="152"/>
        <v>0</v>
      </c>
      <c r="O148" s="190">
        <f t="shared" ca="1" si="153"/>
        <v>0</v>
      </c>
      <c r="P148" s="181">
        <f t="shared" ca="1" si="148"/>
        <v>16.99133718479186</v>
      </c>
      <c r="Q148" s="144">
        <f ca="1">VLOOKUP($D148,Curves!$N$2:$T$2600,4)*$B148</f>
        <v>13.062487992317823</v>
      </c>
      <c r="R148" s="145">
        <f ca="1">VLOOKUP($D148,Curves!$N$2:$T$2600,5)*$B148</f>
        <v>9.6034169960858442</v>
      </c>
      <c r="S148" s="189">
        <f t="shared" ca="1" si="154"/>
        <v>0</v>
      </c>
      <c r="T148" s="190">
        <f t="shared" ca="1" si="155"/>
        <v>0</v>
      </c>
      <c r="U148" s="157">
        <f t="shared" ca="1" si="156"/>
        <v>16.281909024116779</v>
      </c>
      <c r="V148" s="157">
        <f t="shared" ca="1" si="157"/>
        <v>17.028675509037917</v>
      </c>
      <c r="W148" s="157">
        <f t="shared" ca="1" si="158"/>
        <v>16.99133718479186</v>
      </c>
      <c r="X148" s="144">
        <f ca="1">VLOOKUP($D148,Curves!$N$2:$T$2600,6)*$B148</f>
        <v>9.3310645101083622</v>
      </c>
      <c r="Y148" s="145">
        <f ca="1">VLOOKUP($D148,Curves!$N$2:$T$2600,7)*$B148</f>
        <v>7.1648560305526852</v>
      </c>
      <c r="Z148" s="208">
        <f t="shared" ca="1" si="159"/>
        <v>0</v>
      </c>
      <c r="AA148" s="189">
        <f t="shared" ca="1" si="160"/>
        <v>0</v>
      </c>
      <c r="AB148" s="189">
        <f t="shared" ca="1" si="161"/>
        <v>0</v>
      </c>
      <c r="AC148" s="189">
        <f t="shared" ca="1" si="161"/>
        <v>0</v>
      </c>
      <c r="AD148" s="189">
        <f t="shared" ca="1" si="162"/>
        <v>0</v>
      </c>
      <c r="AE148" s="190">
        <f t="shared" ca="1" si="163"/>
        <v>0</v>
      </c>
      <c r="AF148" s="23">
        <f t="shared" ca="1" si="112"/>
        <v>0</v>
      </c>
      <c r="AG148" s="23">
        <f t="shared" ca="1" si="113"/>
        <v>0</v>
      </c>
      <c r="AH148" s="23">
        <f t="shared" ca="1" si="120"/>
        <v>0</v>
      </c>
      <c r="AI148" s="23">
        <f t="shared" ca="1" si="121"/>
        <v>0</v>
      </c>
      <c r="AJ148" s="23">
        <f t="shared" ca="1" si="126"/>
        <v>0</v>
      </c>
      <c r="AK148" s="23">
        <f t="shared" ca="1" si="127"/>
        <v>0</v>
      </c>
      <c r="AL148" s="23">
        <f t="shared" ca="1" si="128"/>
        <v>0</v>
      </c>
      <c r="AM148" s="23">
        <f t="shared" ca="1" si="129"/>
        <v>0</v>
      </c>
      <c r="AN148" s="23">
        <f t="shared" ca="1" si="132"/>
        <v>0</v>
      </c>
      <c r="AO148" s="23">
        <f t="shared" ca="1" si="133"/>
        <v>0</v>
      </c>
      <c r="AP148" s="23">
        <f t="shared" ca="1" si="146"/>
        <v>0</v>
      </c>
      <c r="AQ148" s="23">
        <f t="shared" ca="1" si="147"/>
        <v>0</v>
      </c>
      <c r="AR148" s="236">
        <f t="shared" ca="1" si="164"/>
        <v>0</v>
      </c>
      <c r="AS148" s="23">
        <f t="shared" ca="1" si="172"/>
        <v>0</v>
      </c>
      <c r="AT148" s="23">
        <f t="shared" ca="1" si="173"/>
        <v>0</v>
      </c>
      <c r="AU148" s="23">
        <f t="shared" ca="1" si="176"/>
        <v>0</v>
      </c>
      <c r="AV148" s="23">
        <f t="shared" ca="1" si="177"/>
        <v>0</v>
      </c>
      <c r="AW148" s="23">
        <f t="shared" ca="1" si="114"/>
        <v>0</v>
      </c>
      <c r="AX148" s="23">
        <f t="shared" ca="1" si="115"/>
        <v>0</v>
      </c>
      <c r="AY148" s="23">
        <f t="shared" ca="1" si="118"/>
        <v>0</v>
      </c>
      <c r="AZ148" s="23">
        <f t="shared" ca="1" si="119"/>
        <v>0</v>
      </c>
      <c r="BA148" s="23">
        <f t="shared" ca="1" si="124"/>
        <v>0</v>
      </c>
      <c r="BB148" s="23">
        <f t="shared" ca="1" si="125"/>
        <v>0</v>
      </c>
      <c r="BC148" s="23">
        <f t="shared" ca="1" si="130"/>
        <v>0</v>
      </c>
      <c r="BD148" s="23">
        <f t="shared" ca="1" si="131"/>
        <v>0</v>
      </c>
      <c r="BE148" s="23">
        <f t="shared" ca="1" si="142"/>
        <v>0</v>
      </c>
      <c r="BF148" s="23">
        <f t="shared" ca="1" si="143"/>
        <v>0</v>
      </c>
      <c r="BG148" s="23"/>
      <c r="BH148" s="23"/>
      <c r="BI148" s="23"/>
      <c r="BJ148" s="23"/>
      <c r="BK148" s="23"/>
      <c r="BL148" s="23"/>
      <c r="BM148" s="23"/>
      <c r="BN148" s="23"/>
      <c r="BO148" s="236">
        <f t="shared" ca="1" si="165"/>
        <v>0</v>
      </c>
      <c r="BP148" s="23">
        <f t="shared" ca="1" si="168"/>
        <v>0</v>
      </c>
      <c r="BQ148" s="23">
        <f t="shared" ca="1" si="169"/>
        <v>0</v>
      </c>
      <c r="BR148" s="23">
        <f t="shared" ca="1" si="170"/>
        <v>0</v>
      </c>
      <c r="BS148" s="23">
        <f t="shared" ca="1" si="171"/>
        <v>0</v>
      </c>
      <c r="BT148" s="23">
        <f t="shared" ca="1" si="174"/>
        <v>0</v>
      </c>
      <c r="BU148" s="23">
        <f t="shared" ca="1" si="175"/>
        <v>0</v>
      </c>
      <c r="BV148" s="23">
        <f t="shared" ca="1" si="178"/>
        <v>0</v>
      </c>
      <c r="BW148" s="23">
        <f t="shared" ca="1" si="179"/>
        <v>0</v>
      </c>
      <c r="BX148" s="23">
        <f t="shared" ca="1" si="108"/>
        <v>0</v>
      </c>
      <c r="BY148" s="23">
        <f t="shared" ca="1" si="109"/>
        <v>0</v>
      </c>
      <c r="BZ148" s="23">
        <f t="shared" ca="1" si="116"/>
        <v>0</v>
      </c>
      <c r="CA148" s="23">
        <f t="shared" ca="1" si="117"/>
        <v>0</v>
      </c>
      <c r="CB148" s="23">
        <f t="shared" ca="1" si="122"/>
        <v>0</v>
      </c>
      <c r="CC148" s="23">
        <f t="shared" ca="1" si="123"/>
        <v>0</v>
      </c>
      <c r="CD148" s="23">
        <f t="shared" ca="1" si="134"/>
        <v>0</v>
      </c>
      <c r="CE148" s="23">
        <f t="shared" ca="1" si="135"/>
        <v>0</v>
      </c>
      <c r="CF148" s="23">
        <f t="shared" ca="1" si="136"/>
        <v>0</v>
      </c>
      <c r="CG148" s="23">
        <f t="shared" ca="1" si="137"/>
        <v>0</v>
      </c>
      <c r="CH148" s="23">
        <f t="shared" ca="1" si="144"/>
        <v>0</v>
      </c>
      <c r="CI148" s="23">
        <f t="shared" ca="1" si="145"/>
        <v>0</v>
      </c>
      <c r="CJ148" s="236">
        <f t="shared" ca="1" si="166"/>
        <v>0</v>
      </c>
      <c r="CQ148" s="23">
        <f t="shared" ca="1" si="110"/>
        <v>0</v>
      </c>
      <c r="CR148" s="23">
        <f t="shared" ca="1" si="111"/>
        <v>0</v>
      </c>
      <c r="CS148" s="23">
        <f t="shared" ca="1" si="138"/>
        <v>0</v>
      </c>
      <c r="CT148" s="23">
        <f t="shared" ca="1" si="139"/>
        <v>0</v>
      </c>
      <c r="CU148" s="23">
        <f t="shared" ca="1" si="140"/>
        <v>0</v>
      </c>
      <c r="CV148" s="23">
        <f t="shared" ca="1" si="141"/>
        <v>0</v>
      </c>
    </row>
    <row r="149" spans="1:100" x14ac:dyDescent="0.2">
      <c r="A149" s="180">
        <f ca="1">VLOOKUP($D149,Curves!$A$2:$I$1700,9)</f>
        <v>6.1001282059435002E-2</v>
      </c>
      <c r="B149" s="86">
        <f t="shared" ca="1" si="149"/>
        <v>0.4951905899525797</v>
      </c>
      <c r="C149" s="86">
        <f t="shared" ca="1" si="150"/>
        <v>30</v>
      </c>
      <c r="D149" s="143">
        <f t="shared" ca="1" si="167"/>
        <v>41153</v>
      </c>
      <c r="E149" s="181">
        <f ca="1">VLOOKUP($D149,Curves!$A$2:$H$1700,2)*$B149</f>
        <v>1.9966084586888013</v>
      </c>
      <c r="F149" s="180">
        <f ca="1">VLOOKUP($D149,Curves!$A$2:$H$1700,3)*$B149</f>
        <v>0.16836480058387712</v>
      </c>
      <c r="G149" s="180">
        <f ca="1">VLOOKUP($D149,Curves!$A$2:$H$1700,7)*$B149</f>
        <v>-9.4086212090990148E-2</v>
      </c>
      <c r="H149" s="180">
        <f ca="1">VLOOKUP($D149,Curves!$A$2:$H$1700,5)*$B149</f>
        <v>4.9519058995257971E-3</v>
      </c>
      <c r="I149" s="180">
        <f ca="1">VLOOKUP($D149,Curves!$A$2:$H$1700,4)*$B149</f>
        <v>0</v>
      </c>
      <c r="J149" s="182">
        <f ca="1">VLOOKUP($D149,Curves!$A$2:$H$1700,8)*$B149</f>
        <v>0</v>
      </c>
      <c r="K149" s="180">
        <f t="shared" ca="1" si="151"/>
        <v>16.974563440166008</v>
      </c>
      <c r="L149" s="144">
        <f ca="1">VLOOKUP($D149,Curves!$N$2:$T$2600,2)*$B149</f>
        <v>12.369742917301844</v>
      </c>
      <c r="M149" s="145">
        <f ca="1">VLOOKUP($D149,Curves!$N$2:$T$2600,3)*$B149</f>
        <v>7.5912717439730466</v>
      </c>
      <c r="N149" s="189">
        <f t="shared" ca="1" si="152"/>
        <v>0</v>
      </c>
      <c r="O149" s="190">
        <f t="shared" ca="1" si="153"/>
        <v>0</v>
      </c>
      <c r="P149" s="181">
        <f t="shared" ca="1" si="148"/>
        <v>16.974563440166008</v>
      </c>
      <c r="Q149" s="144">
        <f ca="1">VLOOKUP($D149,Curves!$N$2:$T$2600,4)*$B149</f>
        <v>13.735644962919173</v>
      </c>
      <c r="R149" s="145">
        <f ca="1">VLOOKUP($D149,Curves!$N$2:$T$2600,5)*$B149</f>
        <v>7.1406483071161988</v>
      </c>
      <c r="S149" s="189">
        <f t="shared" ca="1" si="154"/>
        <v>0</v>
      </c>
      <c r="T149" s="190">
        <f t="shared" ca="1" si="155"/>
        <v>0</v>
      </c>
      <c r="U149" s="157">
        <f t="shared" ca="1" si="156"/>
        <v>16.268916849483581</v>
      </c>
      <c r="V149" s="157">
        <f t="shared" ca="1" si="157"/>
        <v>17.011702734412452</v>
      </c>
      <c r="W149" s="157">
        <f t="shared" ca="1" si="158"/>
        <v>16.974563440166008</v>
      </c>
      <c r="X149" s="144">
        <f ca="1">VLOOKUP($D149,Curves!$N$2:$T$2600,6)*$B149</f>
        <v>9.9003139924404877</v>
      </c>
      <c r="Y149" s="145">
        <f ca="1">VLOOKUP($D149,Curves!$N$2:$T$2600,7)*$B149</f>
        <v>6.9992058067099201</v>
      </c>
      <c r="Z149" s="208">
        <f t="shared" ca="1" si="159"/>
        <v>0</v>
      </c>
      <c r="AA149" s="189">
        <f t="shared" ca="1" si="160"/>
        <v>0</v>
      </c>
      <c r="AB149" s="189">
        <f t="shared" ca="1" si="161"/>
        <v>0</v>
      </c>
      <c r="AC149" s="189">
        <f t="shared" ca="1" si="161"/>
        <v>0</v>
      </c>
      <c r="AD149" s="189">
        <f t="shared" ca="1" si="162"/>
        <v>0</v>
      </c>
      <c r="AE149" s="190">
        <f t="shared" ca="1" si="163"/>
        <v>0</v>
      </c>
      <c r="AF149" s="23">
        <f t="shared" ca="1" si="112"/>
        <v>0</v>
      </c>
      <c r="AG149" s="23">
        <f t="shared" ca="1" si="113"/>
        <v>0</v>
      </c>
      <c r="AH149" s="23">
        <f t="shared" ca="1" si="120"/>
        <v>0</v>
      </c>
      <c r="AI149" s="23">
        <f t="shared" ca="1" si="121"/>
        <v>0</v>
      </c>
      <c r="AJ149" s="23">
        <f t="shared" ca="1" si="126"/>
        <v>0</v>
      </c>
      <c r="AK149" s="23">
        <f t="shared" ca="1" si="127"/>
        <v>0</v>
      </c>
      <c r="AL149" s="23">
        <f t="shared" ca="1" si="128"/>
        <v>0</v>
      </c>
      <c r="AM149" s="23">
        <f t="shared" ca="1" si="129"/>
        <v>0</v>
      </c>
      <c r="AN149" s="23">
        <f t="shared" ca="1" si="132"/>
        <v>0</v>
      </c>
      <c r="AO149" s="23">
        <f t="shared" ca="1" si="133"/>
        <v>0</v>
      </c>
      <c r="AP149" s="23">
        <f t="shared" ca="1" si="146"/>
        <v>0</v>
      </c>
      <c r="AQ149" s="23">
        <f t="shared" ca="1" si="147"/>
        <v>0</v>
      </c>
      <c r="AR149" s="236">
        <f t="shared" ca="1" si="164"/>
        <v>0</v>
      </c>
      <c r="AS149" s="23">
        <f t="shared" ca="1" si="172"/>
        <v>0</v>
      </c>
      <c r="AT149" s="23">
        <f t="shared" ca="1" si="173"/>
        <v>0</v>
      </c>
      <c r="AU149" s="23">
        <f t="shared" ca="1" si="176"/>
        <v>0</v>
      </c>
      <c r="AV149" s="23">
        <f t="shared" ca="1" si="177"/>
        <v>0</v>
      </c>
      <c r="AW149" s="23">
        <f t="shared" ca="1" si="114"/>
        <v>0</v>
      </c>
      <c r="AX149" s="23">
        <f t="shared" ca="1" si="115"/>
        <v>0</v>
      </c>
      <c r="AY149" s="23">
        <f t="shared" ca="1" si="118"/>
        <v>0</v>
      </c>
      <c r="AZ149" s="23">
        <f t="shared" ca="1" si="119"/>
        <v>0</v>
      </c>
      <c r="BA149" s="23">
        <f t="shared" ca="1" si="124"/>
        <v>0</v>
      </c>
      <c r="BB149" s="23">
        <f t="shared" ca="1" si="125"/>
        <v>0</v>
      </c>
      <c r="BC149" s="23">
        <f t="shared" ca="1" si="130"/>
        <v>0</v>
      </c>
      <c r="BD149" s="23">
        <f t="shared" ca="1" si="131"/>
        <v>0</v>
      </c>
      <c r="BE149" s="23">
        <f t="shared" ca="1" si="142"/>
        <v>0</v>
      </c>
      <c r="BF149" s="23">
        <f t="shared" ca="1" si="143"/>
        <v>0</v>
      </c>
      <c r="BG149" s="23"/>
      <c r="BH149" s="23"/>
      <c r="BI149" s="23"/>
      <c r="BJ149" s="23"/>
      <c r="BK149" s="23"/>
      <c r="BL149" s="23"/>
      <c r="BM149" s="23"/>
      <c r="BN149" s="23"/>
      <c r="BO149" s="236">
        <f t="shared" ca="1" si="165"/>
        <v>0</v>
      </c>
      <c r="BP149" s="23">
        <f t="shared" ca="1" si="168"/>
        <v>0</v>
      </c>
      <c r="BQ149" s="23">
        <f t="shared" ca="1" si="169"/>
        <v>0</v>
      </c>
      <c r="BR149" s="23">
        <f t="shared" ca="1" si="170"/>
        <v>0</v>
      </c>
      <c r="BS149" s="23">
        <f t="shared" ca="1" si="171"/>
        <v>0</v>
      </c>
      <c r="BT149" s="23">
        <f t="shared" ca="1" si="174"/>
        <v>0</v>
      </c>
      <c r="BU149" s="23">
        <f t="shared" ca="1" si="175"/>
        <v>0</v>
      </c>
      <c r="BV149" s="23">
        <f t="shared" ca="1" si="178"/>
        <v>0</v>
      </c>
      <c r="BW149" s="23">
        <f t="shared" ca="1" si="179"/>
        <v>0</v>
      </c>
      <c r="BX149" s="23">
        <f t="shared" ref="BX149:BX212" ca="1" si="180">$BX$7*$J$2*$J$5*$AB149</f>
        <v>0</v>
      </c>
      <c r="BY149" s="23">
        <f t="shared" ref="BY149:BY212" ca="1" si="181">$BX$7*$J$3*$J$5*$AC149</f>
        <v>0</v>
      </c>
      <c r="BZ149" s="23">
        <f t="shared" ca="1" si="116"/>
        <v>0</v>
      </c>
      <c r="CA149" s="23">
        <f t="shared" ca="1" si="117"/>
        <v>0</v>
      </c>
      <c r="CB149" s="23">
        <f t="shared" ca="1" si="122"/>
        <v>0</v>
      </c>
      <c r="CC149" s="23">
        <f t="shared" ca="1" si="123"/>
        <v>0</v>
      </c>
      <c r="CD149" s="23">
        <f t="shared" ca="1" si="134"/>
        <v>0</v>
      </c>
      <c r="CE149" s="23">
        <f t="shared" ca="1" si="135"/>
        <v>0</v>
      </c>
      <c r="CF149" s="23">
        <f t="shared" ca="1" si="136"/>
        <v>0</v>
      </c>
      <c r="CG149" s="23">
        <f t="shared" ca="1" si="137"/>
        <v>0</v>
      </c>
      <c r="CH149" s="23">
        <f t="shared" ca="1" si="144"/>
        <v>0</v>
      </c>
      <c r="CI149" s="23">
        <f t="shared" ca="1" si="145"/>
        <v>0</v>
      </c>
      <c r="CJ149" s="236">
        <f t="shared" ca="1" si="166"/>
        <v>0</v>
      </c>
      <c r="CQ149" s="23">
        <f t="shared" ca="1" si="110"/>
        <v>0</v>
      </c>
      <c r="CR149" s="23">
        <f t="shared" ca="1" si="111"/>
        <v>0</v>
      </c>
      <c r="CS149" s="23">
        <f t="shared" ca="1" si="138"/>
        <v>0</v>
      </c>
      <c r="CT149" s="23">
        <f t="shared" ca="1" si="139"/>
        <v>0</v>
      </c>
      <c r="CU149" s="23">
        <f t="shared" ca="1" si="140"/>
        <v>0</v>
      </c>
      <c r="CV149" s="23">
        <f t="shared" ca="1" si="141"/>
        <v>0</v>
      </c>
    </row>
    <row r="150" spans="1:100" x14ac:dyDescent="0.2">
      <c r="A150" s="180">
        <f ca="1">VLOOKUP($D150,Curves!$A$2:$I$1700,9)</f>
        <v>6.1022299308473998E-2</v>
      </c>
      <c r="B150" s="86">
        <f t="shared" ca="1" si="149"/>
        <v>0.49263425339693673</v>
      </c>
      <c r="C150" s="86">
        <f t="shared" ca="1" si="150"/>
        <v>31</v>
      </c>
      <c r="D150" s="143">
        <f t="shared" ca="1" si="167"/>
        <v>41183</v>
      </c>
      <c r="E150" s="181">
        <f ca="1">VLOOKUP($D150,Curves!$A$2:$H$1700,2)*$B150</f>
        <v>1.9912276522304182</v>
      </c>
      <c r="F150" s="180">
        <f ca="1">VLOOKUP($D150,Curves!$A$2:$H$1700,3)*$B150</f>
        <v>0.16749564615495849</v>
      </c>
      <c r="G150" s="180">
        <f ca="1">VLOOKUP($D150,Curves!$A$2:$H$1700,7)*$B150</f>
        <v>-9.3600508145417982E-2</v>
      </c>
      <c r="H150" s="180">
        <f ca="1">VLOOKUP($D150,Curves!$A$2:$H$1700,5)*$B150</f>
        <v>4.9263425339693672E-3</v>
      </c>
      <c r="I150" s="180">
        <f ca="1">VLOOKUP($D150,Curves!$A$2:$H$1700,4)*$B150</f>
        <v>0</v>
      </c>
      <c r="J150" s="182">
        <f ca="1">VLOOKUP($D150,Curves!$A$2:$H$1700,8)*$B150</f>
        <v>0</v>
      </c>
      <c r="K150" s="180">
        <f t="shared" ca="1" si="151"/>
        <v>16.934207391728137</v>
      </c>
      <c r="L150" s="144">
        <f ca="1">VLOOKUP($D150,Curves!$N$2:$T$2600,2)*$B150</f>
        <v>27.577548094703467</v>
      </c>
      <c r="M150" s="145">
        <f ca="1">VLOOKUP($D150,Curves!$N$2:$T$2600,3)*$B150</f>
        <v>7.6358309276525196</v>
      </c>
      <c r="N150" s="189">
        <f t="shared" ca="1" si="152"/>
        <v>1</v>
      </c>
      <c r="O150" s="190">
        <f t="shared" ca="1" si="153"/>
        <v>0</v>
      </c>
      <c r="P150" s="181">
        <f t="shared" ca="1" si="148"/>
        <v>16.934207391728137</v>
      </c>
      <c r="Q150" s="144">
        <f ca="1">VLOOKUP($D150,Curves!$N$2:$T$2600,4)*$B150</f>
        <v>17.605811076966901</v>
      </c>
      <c r="R150" s="145">
        <f ca="1">VLOOKUP($D150,Curves!$N$2:$T$2600,5)*$B150</f>
        <v>8.685141887387994</v>
      </c>
      <c r="S150" s="189">
        <f t="shared" ca="1" si="154"/>
        <v>1</v>
      </c>
      <c r="T150" s="190">
        <f t="shared" ca="1" si="155"/>
        <v>0</v>
      </c>
      <c r="U150" s="157">
        <f t="shared" ca="1" si="156"/>
        <v>16.232203580637503</v>
      </c>
      <c r="V150" s="157">
        <f t="shared" ca="1" si="157"/>
        <v>16.971154960732907</v>
      </c>
      <c r="W150" s="157">
        <f t="shared" ca="1" si="158"/>
        <v>16.934207391728137</v>
      </c>
      <c r="X150" s="144">
        <f ca="1">VLOOKUP($D150,Curves!$N$2:$T$2600,6)*$B150</f>
        <v>28.815624073936874</v>
      </c>
      <c r="Y150" s="145">
        <f ca="1">VLOOKUP($D150,Curves!$N$2:$T$2600,7)*$B150</f>
        <v>3.3109587029713161</v>
      </c>
      <c r="Z150" s="208">
        <f t="shared" ca="1" si="159"/>
        <v>1</v>
      </c>
      <c r="AA150" s="189">
        <f t="shared" ca="1" si="160"/>
        <v>0</v>
      </c>
      <c r="AB150" s="189">
        <f t="shared" ca="1" si="161"/>
        <v>1</v>
      </c>
      <c r="AC150" s="189">
        <f t="shared" ca="1" si="161"/>
        <v>1</v>
      </c>
      <c r="AD150" s="189">
        <f t="shared" ca="1" si="162"/>
        <v>1</v>
      </c>
      <c r="AE150" s="190">
        <f t="shared" ca="1" si="163"/>
        <v>0</v>
      </c>
      <c r="AF150" s="23">
        <f t="shared" ca="1" si="112"/>
        <v>105600</v>
      </c>
      <c r="AG150" s="23">
        <f t="shared" ca="1" si="113"/>
        <v>0</v>
      </c>
      <c r="AH150" s="23">
        <f t="shared" ca="1" si="120"/>
        <v>61200</v>
      </c>
      <c r="AI150" s="23">
        <f t="shared" ca="1" si="121"/>
        <v>0</v>
      </c>
      <c r="AJ150" s="23">
        <f t="shared" ca="1" si="126"/>
        <v>50400</v>
      </c>
      <c r="AK150" s="23">
        <f t="shared" ca="1" si="127"/>
        <v>0</v>
      </c>
      <c r="AL150" s="23">
        <f t="shared" ca="1" si="128"/>
        <v>60000</v>
      </c>
      <c r="AM150" s="23">
        <f t="shared" ca="1" si="129"/>
        <v>0</v>
      </c>
      <c r="AN150" s="23">
        <f t="shared" ca="1" si="132"/>
        <v>126720</v>
      </c>
      <c r="AO150" s="23">
        <f t="shared" ca="1" si="133"/>
        <v>0</v>
      </c>
      <c r="AP150" s="23">
        <f t="shared" ca="1" si="146"/>
        <v>66000</v>
      </c>
      <c r="AQ150" s="23">
        <f t="shared" ca="1" si="147"/>
        <v>0</v>
      </c>
      <c r="AR150" s="236">
        <f t="shared" ca="1" si="164"/>
        <v>469920</v>
      </c>
      <c r="AS150" s="23">
        <f t="shared" ca="1" si="172"/>
        <v>60000</v>
      </c>
      <c r="AT150" s="23">
        <f t="shared" ca="1" si="173"/>
        <v>0</v>
      </c>
      <c r="AU150" s="23">
        <f t="shared" ca="1" si="176"/>
        <v>60000</v>
      </c>
      <c r="AV150" s="23">
        <f t="shared" ca="1" si="177"/>
        <v>0</v>
      </c>
      <c r="AW150" s="23">
        <f t="shared" ca="1" si="114"/>
        <v>105600</v>
      </c>
      <c r="AX150" s="23">
        <f t="shared" ca="1" si="115"/>
        <v>0</v>
      </c>
      <c r="AY150" s="23">
        <f t="shared" ca="1" si="118"/>
        <v>130800</v>
      </c>
      <c r="AZ150" s="23">
        <f t="shared" ca="1" si="119"/>
        <v>0</v>
      </c>
      <c r="BA150" s="23">
        <f t="shared" ca="1" si="124"/>
        <v>60000</v>
      </c>
      <c r="BB150" s="23">
        <f t="shared" ca="1" si="125"/>
        <v>0</v>
      </c>
      <c r="BC150" s="23">
        <f t="shared" ca="1" si="130"/>
        <v>63600</v>
      </c>
      <c r="BD150" s="23">
        <f t="shared" ca="1" si="131"/>
        <v>0</v>
      </c>
      <c r="BE150" s="23">
        <f t="shared" ca="1" si="142"/>
        <v>63600</v>
      </c>
      <c r="BF150" s="23">
        <f t="shared" ca="1" si="143"/>
        <v>0</v>
      </c>
      <c r="BG150" s="23"/>
      <c r="BH150" s="23"/>
      <c r="BI150" s="23"/>
      <c r="BJ150" s="23"/>
      <c r="BK150" s="23"/>
      <c r="BL150" s="23"/>
      <c r="BM150" s="23"/>
      <c r="BN150" s="23"/>
      <c r="BO150" s="236">
        <f t="shared" ca="1" si="165"/>
        <v>543600</v>
      </c>
      <c r="BP150" s="23">
        <f t="shared" ca="1" si="168"/>
        <v>65400</v>
      </c>
      <c r="BQ150" s="23">
        <f t="shared" ca="1" si="169"/>
        <v>32700</v>
      </c>
      <c r="BR150" s="23">
        <f t="shared" ca="1" si="170"/>
        <v>62400</v>
      </c>
      <c r="BS150" s="23">
        <f t="shared" ca="1" si="171"/>
        <v>31200</v>
      </c>
      <c r="BT150" s="23">
        <f t="shared" ca="1" si="174"/>
        <v>67200</v>
      </c>
      <c r="BU150" s="23">
        <f t="shared" ca="1" si="175"/>
        <v>33600</v>
      </c>
      <c r="BV150" s="23">
        <f t="shared" ca="1" si="178"/>
        <v>8400</v>
      </c>
      <c r="BW150" s="23">
        <f t="shared" ca="1" si="179"/>
        <v>4200</v>
      </c>
      <c r="BX150" s="23">
        <f t="shared" ca="1" si="180"/>
        <v>66000</v>
      </c>
      <c r="BY150" s="23">
        <f t="shared" ca="1" si="181"/>
        <v>33000</v>
      </c>
      <c r="BZ150" s="23">
        <f t="shared" ca="1" si="116"/>
        <v>66000</v>
      </c>
      <c r="CA150" s="23">
        <f t="shared" ca="1" si="117"/>
        <v>33000</v>
      </c>
      <c r="CB150" s="23">
        <f t="shared" ca="1" si="122"/>
        <v>240000</v>
      </c>
      <c r="CC150" s="23">
        <f t="shared" ca="1" si="123"/>
        <v>120000</v>
      </c>
      <c r="CD150" s="23">
        <f t="shared" ca="1" si="134"/>
        <v>120000</v>
      </c>
      <c r="CE150" s="23">
        <f t="shared" ca="1" si="135"/>
        <v>60000</v>
      </c>
      <c r="CF150" s="23">
        <f t="shared" ca="1" si="136"/>
        <v>63600</v>
      </c>
      <c r="CG150" s="23">
        <f t="shared" ca="1" si="137"/>
        <v>31800</v>
      </c>
      <c r="CH150" s="23">
        <f t="shared" ca="1" si="144"/>
        <v>90000</v>
      </c>
      <c r="CI150" s="23">
        <f t="shared" ca="1" si="145"/>
        <v>45000</v>
      </c>
      <c r="CJ150" s="236">
        <f t="shared" ca="1" si="166"/>
        <v>1273500</v>
      </c>
      <c r="CQ150" s="23">
        <f t="shared" ca="1" si="110"/>
        <v>30000</v>
      </c>
      <c r="CR150" s="23">
        <f t="shared" ca="1" si="111"/>
        <v>15000</v>
      </c>
      <c r="CS150" s="23">
        <f t="shared" ca="1" si="138"/>
        <v>60000</v>
      </c>
      <c r="CT150" s="23">
        <f t="shared" ca="1" si="139"/>
        <v>30000</v>
      </c>
      <c r="CU150" s="23">
        <f t="shared" ca="1" si="140"/>
        <v>120000</v>
      </c>
      <c r="CV150" s="23">
        <f t="shared" ca="1" si="141"/>
        <v>60000</v>
      </c>
    </row>
    <row r="151" spans="1:100" x14ac:dyDescent="0.2">
      <c r="A151" s="180">
        <f ca="1">VLOOKUP($D151,Curves!$A$2:$I$1700,9)</f>
        <v>6.1044017132634999E-2</v>
      </c>
      <c r="B151" s="86">
        <f t="shared" ca="1" si="149"/>
        <v>0.49000484523683191</v>
      </c>
      <c r="C151" s="86">
        <f t="shared" ca="1" si="150"/>
        <v>30</v>
      </c>
      <c r="D151" s="143">
        <f t="shared" ca="1" si="167"/>
        <v>41214</v>
      </c>
      <c r="E151" s="181">
        <f ca="1">VLOOKUP($D151,Curves!$A$2:$H$1700,2)*$B151</f>
        <v>2.0516502870066153</v>
      </c>
      <c r="F151" s="180">
        <f ca="1">VLOOKUP($D151,Curves!$A$2:$H$1700,3)*$B151</f>
        <v>0.14700145357104957</v>
      </c>
      <c r="G151" s="180">
        <f ca="1">VLOOKUP($D151,Curves!$A$2:$H$1700,7)*$B151</f>
        <v>-9.3100920594998068E-2</v>
      </c>
      <c r="H151" s="180">
        <f ca="1">VLOOKUP($D151,Curves!$A$2:$H$1700,5)*$B151</f>
        <v>4.9000484523683196E-3</v>
      </c>
      <c r="I151" s="180">
        <f ca="1">VLOOKUP($D151,Curves!$A$2:$H$1700,4)*$B151</f>
        <v>0</v>
      </c>
      <c r="J151" s="182">
        <f ca="1">VLOOKUP($D151,Curves!$A$2:$H$1700,8)*$B151</f>
        <v>0</v>
      </c>
      <c r="K151" s="180">
        <f t="shared" ca="1" si="151"/>
        <v>17.387377152549615</v>
      </c>
      <c r="L151" s="144">
        <f ca="1">VLOOKUP($D151,Curves!$N$2:$T$2600,2)*$B151</f>
        <v>20.844257554175535</v>
      </c>
      <c r="M151" s="145">
        <f ca="1">VLOOKUP($D151,Curves!$N$2:$T$2600,3)*$B151</f>
        <v>7.8596777175987835</v>
      </c>
      <c r="N151" s="189">
        <f t="shared" ca="1" si="152"/>
        <v>1</v>
      </c>
      <c r="O151" s="190">
        <f t="shared" ca="1" si="153"/>
        <v>0</v>
      </c>
      <c r="P151" s="181">
        <f t="shared" ca="1" si="148"/>
        <v>17.387377152549615</v>
      </c>
      <c r="Q151" s="144">
        <f ca="1">VLOOKUP($D151,Curves!$N$2:$T$2600,4)*$B151</f>
        <v>22.845191327585635</v>
      </c>
      <c r="R151" s="145">
        <f ca="1">VLOOKUP($D151,Curves!$N$2:$T$2600,5)*$B151</f>
        <v>9.2414913811666501</v>
      </c>
      <c r="S151" s="189">
        <f t="shared" ca="1" si="154"/>
        <v>1</v>
      </c>
      <c r="T151" s="190">
        <f t="shared" ca="1" si="155"/>
        <v>0</v>
      </c>
      <c r="U151" s="157">
        <f t="shared" ca="1" si="156"/>
        <v>16.689120248087129</v>
      </c>
      <c r="V151" s="157">
        <f t="shared" ca="1" si="157"/>
        <v>17.424127515942381</v>
      </c>
      <c r="W151" s="157">
        <f t="shared" ca="1" si="158"/>
        <v>17.387377152549615</v>
      </c>
      <c r="X151" s="144">
        <f ca="1">VLOOKUP($D151,Curves!$N$2:$T$2600,6)*$B151</f>
        <v>21.239530776909472</v>
      </c>
      <c r="Y151" s="145">
        <f ca="1">VLOOKUP($D151,Curves!$N$2:$T$2600,7)*$B151</f>
        <v>6.7576484697402419</v>
      </c>
      <c r="Z151" s="208">
        <f t="shared" ca="1" si="159"/>
        <v>1</v>
      </c>
      <c r="AA151" s="189">
        <f t="shared" ca="1" si="160"/>
        <v>0</v>
      </c>
      <c r="AB151" s="189">
        <f t="shared" ca="1" si="161"/>
        <v>1</v>
      </c>
      <c r="AC151" s="189">
        <f t="shared" ca="1" si="161"/>
        <v>1</v>
      </c>
      <c r="AD151" s="189">
        <f t="shared" ca="1" si="162"/>
        <v>1</v>
      </c>
      <c r="AE151" s="190">
        <f t="shared" ca="1" si="163"/>
        <v>0</v>
      </c>
      <c r="AF151" s="23">
        <f t="shared" ca="1" si="112"/>
        <v>105600</v>
      </c>
      <c r="AG151" s="23">
        <f t="shared" ca="1" si="113"/>
        <v>0</v>
      </c>
      <c r="AH151" s="23">
        <f t="shared" ca="1" si="120"/>
        <v>61200</v>
      </c>
      <c r="AI151" s="23">
        <f t="shared" ca="1" si="121"/>
        <v>0</v>
      </c>
      <c r="AJ151" s="23">
        <f t="shared" ca="1" si="126"/>
        <v>50400</v>
      </c>
      <c r="AK151" s="23">
        <f t="shared" ca="1" si="127"/>
        <v>0</v>
      </c>
      <c r="AL151" s="23">
        <f t="shared" ca="1" si="128"/>
        <v>60000</v>
      </c>
      <c r="AM151" s="23">
        <f t="shared" ca="1" si="129"/>
        <v>0</v>
      </c>
      <c r="AN151" s="23">
        <f t="shared" ca="1" si="132"/>
        <v>126720</v>
      </c>
      <c r="AO151" s="23">
        <f t="shared" ca="1" si="133"/>
        <v>0</v>
      </c>
      <c r="AP151" s="23">
        <f t="shared" ca="1" si="146"/>
        <v>66000</v>
      </c>
      <c r="AQ151" s="23">
        <f t="shared" ca="1" si="147"/>
        <v>0</v>
      </c>
      <c r="AR151" s="236">
        <f t="shared" ca="1" si="164"/>
        <v>469920</v>
      </c>
      <c r="AS151" s="23">
        <f t="shared" ca="1" si="172"/>
        <v>60000</v>
      </c>
      <c r="AT151" s="23">
        <f t="shared" ca="1" si="173"/>
        <v>0</v>
      </c>
      <c r="AU151" s="23">
        <f t="shared" ca="1" si="176"/>
        <v>60000</v>
      </c>
      <c r="AV151" s="23">
        <f t="shared" ca="1" si="177"/>
        <v>0</v>
      </c>
      <c r="AW151" s="23">
        <f t="shared" ca="1" si="114"/>
        <v>105600</v>
      </c>
      <c r="AX151" s="23">
        <f t="shared" ca="1" si="115"/>
        <v>0</v>
      </c>
      <c r="AY151" s="23">
        <f t="shared" ca="1" si="118"/>
        <v>130800</v>
      </c>
      <c r="AZ151" s="23">
        <f t="shared" ca="1" si="119"/>
        <v>0</v>
      </c>
      <c r="BA151" s="23">
        <f t="shared" ca="1" si="124"/>
        <v>60000</v>
      </c>
      <c r="BB151" s="23">
        <f t="shared" ca="1" si="125"/>
        <v>0</v>
      </c>
      <c r="BC151" s="23">
        <f t="shared" ca="1" si="130"/>
        <v>63600</v>
      </c>
      <c r="BD151" s="23">
        <f t="shared" ca="1" si="131"/>
        <v>0</v>
      </c>
      <c r="BE151" s="23">
        <f t="shared" ca="1" si="142"/>
        <v>63600</v>
      </c>
      <c r="BF151" s="23">
        <f t="shared" ca="1" si="143"/>
        <v>0</v>
      </c>
      <c r="BG151" s="23"/>
      <c r="BH151" s="23"/>
      <c r="BI151" s="23"/>
      <c r="BJ151" s="23"/>
      <c r="BK151" s="23"/>
      <c r="BL151" s="23"/>
      <c r="BM151" s="23"/>
      <c r="BN151" s="23"/>
      <c r="BO151" s="236">
        <f t="shared" ca="1" si="165"/>
        <v>543600</v>
      </c>
      <c r="BP151" s="23">
        <f t="shared" ca="1" si="168"/>
        <v>65400</v>
      </c>
      <c r="BQ151" s="23">
        <f t="shared" ca="1" si="169"/>
        <v>32700</v>
      </c>
      <c r="BR151" s="23">
        <f t="shared" ca="1" si="170"/>
        <v>62400</v>
      </c>
      <c r="BS151" s="23">
        <f t="shared" ca="1" si="171"/>
        <v>31200</v>
      </c>
      <c r="BT151" s="23">
        <f t="shared" ca="1" si="174"/>
        <v>67200</v>
      </c>
      <c r="BU151" s="23">
        <f t="shared" ca="1" si="175"/>
        <v>33600</v>
      </c>
      <c r="BV151" s="23">
        <f t="shared" ca="1" si="178"/>
        <v>8400</v>
      </c>
      <c r="BW151" s="23">
        <f t="shared" ca="1" si="179"/>
        <v>4200</v>
      </c>
      <c r="BX151" s="23">
        <f t="shared" ca="1" si="180"/>
        <v>66000</v>
      </c>
      <c r="BY151" s="23">
        <f t="shared" ca="1" si="181"/>
        <v>33000</v>
      </c>
      <c r="BZ151" s="23">
        <f t="shared" ca="1" si="116"/>
        <v>66000</v>
      </c>
      <c r="CA151" s="23">
        <f t="shared" ca="1" si="117"/>
        <v>33000</v>
      </c>
      <c r="CB151" s="23">
        <f t="shared" ca="1" si="122"/>
        <v>240000</v>
      </c>
      <c r="CC151" s="23">
        <f t="shared" ca="1" si="123"/>
        <v>120000</v>
      </c>
      <c r="CD151" s="23">
        <f t="shared" ca="1" si="134"/>
        <v>120000</v>
      </c>
      <c r="CE151" s="23">
        <f t="shared" ca="1" si="135"/>
        <v>60000</v>
      </c>
      <c r="CF151" s="23">
        <f t="shared" ca="1" si="136"/>
        <v>63600</v>
      </c>
      <c r="CG151" s="23">
        <f t="shared" ca="1" si="137"/>
        <v>31800</v>
      </c>
      <c r="CH151" s="23">
        <f t="shared" ca="1" si="144"/>
        <v>90000</v>
      </c>
      <c r="CI151" s="23">
        <f t="shared" ca="1" si="145"/>
        <v>45000</v>
      </c>
      <c r="CJ151" s="236">
        <f t="shared" ca="1" si="166"/>
        <v>1273500</v>
      </c>
      <c r="CQ151" s="23">
        <f t="shared" ca="1" si="110"/>
        <v>30000</v>
      </c>
      <c r="CR151" s="23">
        <f t="shared" ca="1" si="111"/>
        <v>15000</v>
      </c>
      <c r="CS151" s="23">
        <f t="shared" ca="1" si="138"/>
        <v>60000</v>
      </c>
      <c r="CT151" s="23">
        <f t="shared" ca="1" si="139"/>
        <v>30000</v>
      </c>
      <c r="CU151" s="23">
        <f t="shared" ca="1" si="140"/>
        <v>120000</v>
      </c>
      <c r="CV151" s="23">
        <f t="shared" ca="1" si="141"/>
        <v>60000</v>
      </c>
    </row>
    <row r="152" spans="1:100" x14ac:dyDescent="0.2">
      <c r="A152" s="180">
        <f ca="1">VLOOKUP($D152,Curves!$A$2:$I$1700,9)</f>
        <v>6.1065034381972E-2</v>
      </c>
      <c r="B152" s="86">
        <f t="shared" ca="1" si="149"/>
        <v>0.48747196084311084</v>
      </c>
      <c r="C152" s="86">
        <f t="shared" ca="1" si="150"/>
        <v>31</v>
      </c>
      <c r="D152" s="143">
        <f t="shared" ca="1" si="167"/>
        <v>41244</v>
      </c>
      <c r="E152" s="181">
        <f ca="1">VLOOKUP($D152,Curves!$A$2:$H$1700,2)*$B152</f>
        <v>2.1068538147639253</v>
      </c>
      <c r="F152" s="180">
        <f ca="1">VLOOKUP($D152,Curves!$A$2:$H$1700,3)*$B152</f>
        <v>0.14624158825293324</v>
      </c>
      <c r="G152" s="180">
        <f ca="1">VLOOKUP($D152,Curves!$A$2:$H$1700,7)*$B152</f>
        <v>-9.261967256019106E-2</v>
      </c>
      <c r="H152" s="180">
        <f ca="1">VLOOKUP($D152,Curves!$A$2:$H$1700,5)*$B152</f>
        <v>4.8747196084311089E-3</v>
      </c>
      <c r="I152" s="180">
        <f ca="1">VLOOKUP($D152,Curves!$A$2:$H$1700,4)*$B152</f>
        <v>0</v>
      </c>
      <c r="J152" s="182">
        <f ca="1">VLOOKUP($D152,Curves!$A$2:$H$1700,8)*$B152</f>
        <v>0</v>
      </c>
      <c r="K152" s="180">
        <f t="shared" ca="1" si="151"/>
        <v>17.801403610729437</v>
      </c>
      <c r="L152" s="144">
        <f ca="1">VLOOKUP($D152,Curves!$N$2:$T$2600,2)*$B152</f>
        <v>26.586175017757228</v>
      </c>
      <c r="M152" s="145">
        <f ca="1">VLOOKUP($D152,Curves!$N$2:$T$2600,3)*$B152</f>
        <v>9.4667054795732142</v>
      </c>
      <c r="N152" s="189">
        <f t="shared" ca="1" si="152"/>
        <v>1</v>
      </c>
      <c r="O152" s="190">
        <f t="shared" ca="1" si="153"/>
        <v>0</v>
      </c>
      <c r="P152" s="181">
        <f t="shared" ca="1" si="148"/>
        <v>17.801403610729437</v>
      </c>
      <c r="Q152" s="144">
        <f ca="1">VLOOKUP($D152,Curves!$N$2:$T$2600,4)*$B152</f>
        <v>29.064237723820394</v>
      </c>
      <c r="R152" s="145">
        <f ca="1">VLOOKUP($D152,Curves!$N$2:$T$2600,5)*$B152</f>
        <v>12.09417934851758</v>
      </c>
      <c r="S152" s="189">
        <f t="shared" ca="1" si="154"/>
        <v>1</v>
      </c>
      <c r="T152" s="190">
        <f t="shared" ca="1" si="155"/>
        <v>0</v>
      </c>
      <c r="U152" s="157">
        <f t="shared" ca="1" si="156"/>
        <v>17.106756066528007</v>
      </c>
      <c r="V152" s="157">
        <f t="shared" ca="1" si="157"/>
        <v>17.837964007792671</v>
      </c>
      <c r="W152" s="157">
        <f t="shared" ca="1" si="158"/>
        <v>17.801403610729437</v>
      </c>
      <c r="X152" s="144">
        <f ca="1">VLOOKUP($D152,Curves!$N$2:$T$2600,6)*$B152</f>
        <v>28.441820915923977</v>
      </c>
      <c r="Y152" s="145">
        <f ca="1">VLOOKUP($D152,Curves!$N$2:$T$2600,7)*$B152</f>
        <v>8.971378484896567</v>
      </c>
      <c r="Z152" s="208">
        <f t="shared" ca="1" si="159"/>
        <v>1</v>
      </c>
      <c r="AA152" s="189">
        <f t="shared" ca="1" si="160"/>
        <v>0</v>
      </c>
      <c r="AB152" s="189">
        <f t="shared" ca="1" si="161"/>
        <v>1</v>
      </c>
      <c r="AC152" s="189">
        <f t="shared" ca="1" si="161"/>
        <v>1</v>
      </c>
      <c r="AD152" s="189">
        <f t="shared" ca="1" si="162"/>
        <v>1</v>
      </c>
      <c r="AE152" s="190">
        <f t="shared" ca="1" si="163"/>
        <v>0</v>
      </c>
      <c r="AF152" s="23">
        <f t="shared" ca="1" si="112"/>
        <v>105600</v>
      </c>
      <c r="AG152" s="23">
        <f t="shared" ca="1" si="113"/>
        <v>0</v>
      </c>
      <c r="AH152" s="23">
        <f t="shared" ca="1" si="120"/>
        <v>61200</v>
      </c>
      <c r="AI152" s="23">
        <f t="shared" ca="1" si="121"/>
        <v>0</v>
      </c>
      <c r="AJ152" s="23">
        <f t="shared" ca="1" si="126"/>
        <v>50400</v>
      </c>
      <c r="AK152" s="23">
        <f t="shared" ca="1" si="127"/>
        <v>0</v>
      </c>
      <c r="AL152" s="23">
        <f t="shared" ca="1" si="128"/>
        <v>60000</v>
      </c>
      <c r="AM152" s="23">
        <f t="shared" ca="1" si="129"/>
        <v>0</v>
      </c>
      <c r="AN152" s="23">
        <f t="shared" ca="1" si="132"/>
        <v>126720</v>
      </c>
      <c r="AO152" s="23">
        <f t="shared" ca="1" si="133"/>
        <v>0</v>
      </c>
      <c r="AP152" s="23">
        <f t="shared" ca="1" si="146"/>
        <v>66000</v>
      </c>
      <c r="AQ152" s="23">
        <f t="shared" ca="1" si="147"/>
        <v>0</v>
      </c>
      <c r="AR152" s="236">
        <f t="shared" ca="1" si="164"/>
        <v>469920</v>
      </c>
      <c r="AS152" s="23">
        <f t="shared" ca="1" si="172"/>
        <v>60000</v>
      </c>
      <c r="AT152" s="23">
        <f t="shared" ca="1" si="173"/>
        <v>0</v>
      </c>
      <c r="AU152" s="23">
        <f t="shared" ca="1" si="176"/>
        <v>60000</v>
      </c>
      <c r="AV152" s="23">
        <f t="shared" ca="1" si="177"/>
        <v>0</v>
      </c>
      <c r="AW152" s="23">
        <f t="shared" ca="1" si="114"/>
        <v>105600</v>
      </c>
      <c r="AX152" s="23">
        <f t="shared" ca="1" si="115"/>
        <v>0</v>
      </c>
      <c r="AY152" s="23">
        <f t="shared" ca="1" si="118"/>
        <v>130800</v>
      </c>
      <c r="AZ152" s="23">
        <f t="shared" ca="1" si="119"/>
        <v>0</v>
      </c>
      <c r="BA152" s="23">
        <f t="shared" ca="1" si="124"/>
        <v>60000</v>
      </c>
      <c r="BB152" s="23">
        <f t="shared" ca="1" si="125"/>
        <v>0</v>
      </c>
      <c r="BC152" s="23">
        <f t="shared" ca="1" si="130"/>
        <v>63600</v>
      </c>
      <c r="BD152" s="23">
        <f t="shared" ca="1" si="131"/>
        <v>0</v>
      </c>
      <c r="BE152" s="23">
        <f t="shared" ca="1" si="142"/>
        <v>63600</v>
      </c>
      <c r="BF152" s="23">
        <f t="shared" ca="1" si="143"/>
        <v>0</v>
      </c>
      <c r="BG152" s="23"/>
      <c r="BH152" s="23"/>
      <c r="BI152" s="23"/>
      <c r="BJ152" s="23"/>
      <c r="BK152" s="23"/>
      <c r="BL152" s="23"/>
      <c r="BM152" s="23"/>
      <c r="BN152" s="23"/>
      <c r="BO152" s="236">
        <f t="shared" ca="1" si="165"/>
        <v>543600</v>
      </c>
      <c r="BP152" s="23">
        <f t="shared" ca="1" si="168"/>
        <v>65400</v>
      </c>
      <c r="BQ152" s="23">
        <f t="shared" ca="1" si="169"/>
        <v>32700</v>
      </c>
      <c r="BR152" s="23">
        <f t="shared" ca="1" si="170"/>
        <v>62400</v>
      </c>
      <c r="BS152" s="23">
        <f t="shared" ca="1" si="171"/>
        <v>31200</v>
      </c>
      <c r="BT152" s="23">
        <f t="shared" ca="1" si="174"/>
        <v>67200</v>
      </c>
      <c r="BU152" s="23">
        <f t="shared" ca="1" si="175"/>
        <v>33600</v>
      </c>
      <c r="BV152" s="23">
        <f t="shared" ca="1" si="178"/>
        <v>8400</v>
      </c>
      <c r="BW152" s="23">
        <f t="shared" ca="1" si="179"/>
        <v>4200</v>
      </c>
      <c r="BX152" s="23">
        <f t="shared" ca="1" si="180"/>
        <v>66000</v>
      </c>
      <c r="BY152" s="23">
        <f t="shared" ca="1" si="181"/>
        <v>33000</v>
      </c>
      <c r="BZ152" s="23">
        <f t="shared" ca="1" si="116"/>
        <v>66000</v>
      </c>
      <c r="CA152" s="23">
        <f t="shared" ca="1" si="117"/>
        <v>33000</v>
      </c>
      <c r="CB152" s="23">
        <f t="shared" ca="1" si="122"/>
        <v>240000</v>
      </c>
      <c r="CC152" s="23">
        <f t="shared" ca="1" si="123"/>
        <v>120000</v>
      </c>
      <c r="CD152" s="23">
        <f t="shared" ca="1" si="134"/>
        <v>120000</v>
      </c>
      <c r="CE152" s="23">
        <f t="shared" ca="1" si="135"/>
        <v>60000</v>
      </c>
      <c r="CF152" s="23">
        <f t="shared" ca="1" si="136"/>
        <v>63600</v>
      </c>
      <c r="CG152" s="23">
        <f t="shared" ca="1" si="137"/>
        <v>31800</v>
      </c>
      <c r="CH152" s="23">
        <f t="shared" ca="1" si="144"/>
        <v>90000</v>
      </c>
      <c r="CI152" s="23">
        <f t="shared" ca="1" si="145"/>
        <v>45000</v>
      </c>
      <c r="CJ152" s="236">
        <f t="shared" ca="1" si="166"/>
        <v>1273500</v>
      </c>
      <c r="CQ152" s="23">
        <f t="shared" ca="1" si="110"/>
        <v>30000</v>
      </c>
      <c r="CR152" s="23">
        <f t="shared" ca="1" si="111"/>
        <v>15000</v>
      </c>
      <c r="CS152" s="23">
        <f t="shared" ca="1" si="138"/>
        <v>60000</v>
      </c>
      <c r="CT152" s="23">
        <f t="shared" ca="1" si="139"/>
        <v>30000</v>
      </c>
      <c r="CU152" s="23">
        <f t="shared" ca="1" si="140"/>
        <v>120000</v>
      </c>
      <c r="CV152" s="23">
        <f t="shared" ca="1" si="141"/>
        <v>60000</v>
      </c>
    </row>
    <row r="153" spans="1:100" x14ac:dyDescent="0.2">
      <c r="A153" s="180">
        <f ca="1">VLOOKUP($D153,Curves!$A$2:$I$1700,9)</f>
        <v>6.1086752206441997E-2</v>
      </c>
      <c r="B153" s="86">
        <f t="shared" ca="1" si="149"/>
        <v>0.48486669554501455</v>
      </c>
      <c r="C153" s="86">
        <f t="shared" ca="1" si="150"/>
        <v>31</v>
      </c>
      <c r="D153" s="143">
        <f t="shared" ca="1" si="167"/>
        <v>41275</v>
      </c>
      <c r="E153" s="181">
        <f ca="1">VLOOKUP($D153,Curves!$A$2:$H$1700,2)*$B153</f>
        <v>2.2109921316852663</v>
      </c>
      <c r="F153" s="180">
        <f ca="1">VLOOKUP($D153,Curves!$A$2:$H$1700,3)*$B153</f>
        <v>0.14546000866350436</v>
      </c>
      <c r="G153" s="180">
        <f ca="1">VLOOKUP($D153,Curves!$A$2:$H$1700,7)*$B153</f>
        <v>-9.2124672153552759E-2</v>
      </c>
      <c r="H153" s="180">
        <f ca="1">VLOOKUP($D153,Curves!$A$2:$H$1700,5)*$B153</f>
        <v>4.8486669554501458E-3</v>
      </c>
      <c r="I153" s="180">
        <f ca="1">VLOOKUP($D153,Curves!$A$2:$H$1700,4)*$B153</f>
        <v>0</v>
      </c>
      <c r="J153" s="182">
        <f ca="1">VLOOKUP($D153,Curves!$A$2:$H$1700,8)*$B153</f>
        <v>0</v>
      </c>
      <c r="K153" s="180">
        <f t="shared" ca="1" si="151"/>
        <v>18.582440987639497</v>
      </c>
      <c r="L153" s="144">
        <f ca="1">VLOOKUP($D153,Curves!$N$2:$T$2600,2)*$B153</f>
        <v>17.71648624519273</v>
      </c>
      <c r="M153" s="145">
        <f ca="1">VLOOKUP($D153,Curves!$N$2:$T$2600,3)*$B153</f>
        <v>8.3736478320624013</v>
      </c>
      <c r="N153" s="189">
        <f t="shared" ca="1" si="152"/>
        <v>0</v>
      </c>
      <c r="O153" s="190">
        <f t="shared" ca="1" si="153"/>
        <v>0</v>
      </c>
      <c r="P153" s="181">
        <f t="shared" ca="1" si="148"/>
        <v>18.582440987639497</v>
      </c>
      <c r="Q153" s="144">
        <f ca="1">VLOOKUP($D153,Curves!$N$2:$T$2600,4)*$B153</f>
        <v>23.090505263764346</v>
      </c>
      <c r="R153" s="145">
        <f ca="1">VLOOKUP($D153,Curves!$N$2:$T$2600,5)*$B153</f>
        <v>10.410087953351463</v>
      </c>
      <c r="S153" s="189">
        <f t="shared" ca="1" si="154"/>
        <v>1</v>
      </c>
      <c r="T153" s="190">
        <f t="shared" ca="1" si="155"/>
        <v>0</v>
      </c>
      <c r="U153" s="157">
        <f t="shared" ca="1" si="156"/>
        <v>17.89150594648785</v>
      </c>
      <c r="V153" s="157">
        <f t="shared" ca="1" si="157"/>
        <v>18.618805989805374</v>
      </c>
      <c r="W153" s="157">
        <f t="shared" ca="1" si="158"/>
        <v>18.582440987639497</v>
      </c>
      <c r="X153" s="144">
        <f ca="1">VLOOKUP($D153,Curves!$N$2:$T$2600,6)*$B153</f>
        <v>18.592481361624689</v>
      </c>
      <c r="Y153" s="145">
        <f ca="1">VLOOKUP($D153,Curves!$N$2:$T$2600,7)*$B153</f>
        <v>7.0496563135088754</v>
      </c>
      <c r="Z153" s="208">
        <f t="shared" ca="1" si="159"/>
        <v>1</v>
      </c>
      <c r="AA153" s="189">
        <f t="shared" ca="1" si="160"/>
        <v>0</v>
      </c>
      <c r="AB153" s="189">
        <f t="shared" ca="1" si="161"/>
        <v>0</v>
      </c>
      <c r="AC153" s="189">
        <f t="shared" ca="1" si="161"/>
        <v>0</v>
      </c>
      <c r="AD153" s="189">
        <f t="shared" ca="1" si="162"/>
        <v>1</v>
      </c>
      <c r="AE153" s="190">
        <f t="shared" ca="1" si="163"/>
        <v>0</v>
      </c>
      <c r="AF153" s="23">
        <f t="shared" ca="1" si="112"/>
        <v>0</v>
      </c>
      <c r="AG153" s="23">
        <f t="shared" ca="1" si="113"/>
        <v>0</v>
      </c>
      <c r="AH153" s="23">
        <f t="shared" ca="1" si="120"/>
        <v>0</v>
      </c>
      <c r="AI153" s="23">
        <f t="shared" ca="1" si="121"/>
        <v>0</v>
      </c>
      <c r="AJ153" s="23">
        <f t="shared" ca="1" si="126"/>
        <v>0</v>
      </c>
      <c r="AK153" s="23">
        <f t="shared" ca="1" si="127"/>
        <v>0</v>
      </c>
      <c r="AL153" s="23">
        <f t="shared" ca="1" si="128"/>
        <v>0</v>
      </c>
      <c r="AM153" s="23">
        <f t="shared" ca="1" si="129"/>
        <v>0</v>
      </c>
      <c r="AN153" s="23">
        <f t="shared" ca="1" si="132"/>
        <v>0</v>
      </c>
      <c r="AO153" s="23">
        <f t="shared" ca="1" si="133"/>
        <v>0</v>
      </c>
      <c r="AP153" s="23">
        <f t="shared" ca="1" si="146"/>
        <v>0</v>
      </c>
      <c r="AQ153" s="23">
        <f t="shared" ca="1" si="147"/>
        <v>0</v>
      </c>
      <c r="AR153" s="236">
        <f t="shared" ca="1" si="164"/>
        <v>0</v>
      </c>
      <c r="AS153" s="23">
        <f t="shared" ca="1" si="172"/>
        <v>60000</v>
      </c>
      <c r="AT153" s="23">
        <f t="shared" ca="1" si="173"/>
        <v>0</v>
      </c>
      <c r="AU153" s="23">
        <f t="shared" ca="1" si="176"/>
        <v>60000</v>
      </c>
      <c r="AV153" s="23">
        <f t="shared" ca="1" si="177"/>
        <v>0</v>
      </c>
      <c r="AW153" s="23">
        <f t="shared" ca="1" si="114"/>
        <v>105600</v>
      </c>
      <c r="AX153" s="23">
        <f t="shared" ca="1" si="115"/>
        <v>0</v>
      </c>
      <c r="AY153" s="23">
        <f t="shared" ca="1" si="118"/>
        <v>130800</v>
      </c>
      <c r="AZ153" s="23">
        <f t="shared" ca="1" si="119"/>
        <v>0</v>
      </c>
      <c r="BA153" s="23">
        <f t="shared" ca="1" si="124"/>
        <v>60000</v>
      </c>
      <c r="BB153" s="23">
        <f t="shared" ca="1" si="125"/>
        <v>0</v>
      </c>
      <c r="BC153" s="23">
        <f t="shared" ca="1" si="130"/>
        <v>63600</v>
      </c>
      <c r="BD153" s="23">
        <f t="shared" ca="1" si="131"/>
        <v>0</v>
      </c>
      <c r="BE153" s="23">
        <f t="shared" ca="1" si="142"/>
        <v>63600</v>
      </c>
      <c r="BF153" s="23">
        <f t="shared" ca="1" si="143"/>
        <v>0</v>
      </c>
      <c r="BG153" s="23"/>
      <c r="BH153" s="23"/>
      <c r="BI153" s="23"/>
      <c r="BJ153" s="23"/>
      <c r="BK153" s="23"/>
      <c r="BL153" s="23"/>
      <c r="BM153" s="23"/>
      <c r="BN153" s="23"/>
      <c r="BO153" s="236">
        <f t="shared" ca="1" si="165"/>
        <v>543600</v>
      </c>
      <c r="BP153" s="23">
        <f t="shared" ca="1" si="168"/>
        <v>0</v>
      </c>
      <c r="BQ153" s="23">
        <f t="shared" ca="1" si="169"/>
        <v>0</v>
      </c>
      <c r="BR153" s="23">
        <f t="shared" ca="1" si="170"/>
        <v>0</v>
      </c>
      <c r="BS153" s="23">
        <f t="shared" ca="1" si="171"/>
        <v>0</v>
      </c>
      <c r="BT153" s="23">
        <f t="shared" ca="1" si="174"/>
        <v>0</v>
      </c>
      <c r="BU153" s="23">
        <f t="shared" ca="1" si="175"/>
        <v>0</v>
      </c>
      <c r="BV153" s="23">
        <f t="shared" ca="1" si="178"/>
        <v>0</v>
      </c>
      <c r="BW153" s="23">
        <f t="shared" ca="1" si="179"/>
        <v>0</v>
      </c>
      <c r="BX153" s="23">
        <f t="shared" ca="1" si="180"/>
        <v>0</v>
      </c>
      <c r="BY153" s="23">
        <f t="shared" ca="1" si="181"/>
        <v>0</v>
      </c>
      <c r="BZ153" s="23">
        <f t="shared" ca="1" si="116"/>
        <v>0</v>
      </c>
      <c r="CA153" s="23">
        <f t="shared" ca="1" si="117"/>
        <v>0</v>
      </c>
      <c r="CB153" s="23">
        <f t="shared" ca="1" si="122"/>
        <v>0</v>
      </c>
      <c r="CC153" s="23">
        <f t="shared" ca="1" si="123"/>
        <v>0</v>
      </c>
      <c r="CD153" s="23">
        <f t="shared" ca="1" si="134"/>
        <v>0</v>
      </c>
      <c r="CE153" s="23">
        <f t="shared" ca="1" si="135"/>
        <v>0</v>
      </c>
      <c r="CF153" s="23">
        <f t="shared" ca="1" si="136"/>
        <v>0</v>
      </c>
      <c r="CG153" s="23">
        <f t="shared" ca="1" si="137"/>
        <v>0</v>
      </c>
      <c r="CH153" s="23">
        <f t="shared" ca="1" si="144"/>
        <v>0</v>
      </c>
      <c r="CI153" s="23">
        <f t="shared" ca="1" si="145"/>
        <v>0</v>
      </c>
      <c r="CJ153" s="236">
        <f t="shared" ca="1" si="166"/>
        <v>0</v>
      </c>
      <c r="CQ153" s="23">
        <f t="shared" ca="1" si="110"/>
        <v>0</v>
      </c>
      <c r="CR153" s="23">
        <f t="shared" ca="1" si="111"/>
        <v>0</v>
      </c>
      <c r="CS153" s="23">
        <f t="shared" ca="1" si="138"/>
        <v>0</v>
      </c>
      <c r="CT153" s="23">
        <f t="shared" ca="1" si="139"/>
        <v>0</v>
      </c>
      <c r="CU153" s="23">
        <f t="shared" ca="1" si="140"/>
        <v>0</v>
      </c>
      <c r="CV153" s="23">
        <f t="shared" ca="1" si="141"/>
        <v>0</v>
      </c>
    </row>
    <row r="154" spans="1:100" x14ac:dyDescent="0.2">
      <c r="A154" s="180">
        <f ca="1">VLOOKUP($D154,Curves!$A$2:$I$1700,9)</f>
        <v>6.1108470031069E-2</v>
      </c>
      <c r="B154" s="86">
        <f t="shared" ca="1" si="149"/>
        <v>0.48227362999670487</v>
      </c>
      <c r="C154" s="86">
        <f t="shared" ca="1" si="150"/>
        <v>28</v>
      </c>
      <c r="D154" s="143">
        <f t="shared" ca="1" si="167"/>
        <v>41306</v>
      </c>
      <c r="E154" s="181">
        <f ca="1">VLOOKUP($D154,Curves!$A$2:$H$1700,2)*$B154</f>
        <v>2.1437062853353535</v>
      </c>
      <c r="F154" s="180">
        <f ca="1">VLOOKUP($D154,Curves!$A$2:$H$1700,3)*$B154</f>
        <v>0.14468208899901144</v>
      </c>
      <c r="G154" s="180">
        <f ca="1">VLOOKUP($D154,Curves!$A$2:$H$1700,7)*$B154</f>
        <v>-9.1631989699373931E-2</v>
      </c>
      <c r="H154" s="180">
        <f ca="1">VLOOKUP($D154,Curves!$A$2:$H$1700,5)*$B154</f>
        <v>4.8227362999670488E-3</v>
      </c>
      <c r="I154" s="180">
        <f ca="1">VLOOKUP($D154,Curves!$A$2:$H$1700,4)*$B154</f>
        <v>0</v>
      </c>
      <c r="J154" s="182">
        <f ca="1">VLOOKUP($D154,Curves!$A$2:$H$1700,8)*$B154</f>
        <v>0</v>
      </c>
      <c r="K154" s="180">
        <f t="shared" ca="1" si="151"/>
        <v>18.07779714001515</v>
      </c>
      <c r="L154" s="144">
        <f ca="1">VLOOKUP($D154,Curves!$N$2:$T$2600,2)*$B154</f>
        <v>20.314251462394935</v>
      </c>
      <c r="M154" s="145">
        <f ca="1">VLOOKUP($D154,Curves!$N$2:$T$2600,3)*$B154</f>
        <v>11.844640352719072</v>
      </c>
      <c r="N154" s="189">
        <f t="shared" ca="1" si="152"/>
        <v>1</v>
      </c>
      <c r="O154" s="190">
        <f t="shared" ca="1" si="153"/>
        <v>0</v>
      </c>
      <c r="P154" s="181">
        <f t="shared" ca="1" si="148"/>
        <v>18.07779714001515</v>
      </c>
      <c r="Q154" s="144">
        <f ca="1">VLOOKUP($D154,Curves!$N$2:$T$2600,4)*$B154</f>
        <v>19.305758830173875</v>
      </c>
      <c r="R154" s="145">
        <f ca="1">VLOOKUP($D154,Curves!$N$2:$T$2600,5)*$B154</f>
        <v>12.187054630016732</v>
      </c>
      <c r="S154" s="189">
        <f t="shared" ca="1" si="154"/>
        <v>1</v>
      </c>
      <c r="T154" s="190">
        <f t="shared" ca="1" si="155"/>
        <v>0</v>
      </c>
      <c r="U154" s="157">
        <f t="shared" ca="1" si="156"/>
        <v>17.390557217269844</v>
      </c>
      <c r="V154" s="157">
        <f t="shared" ca="1" si="157"/>
        <v>18.113967662264905</v>
      </c>
      <c r="W154" s="157">
        <f t="shared" ca="1" si="158"/>
        <v>18.07779714001515</v>
      </c>
      <c r="X154" s="144">
        <f ca="1">VLOOKUP($D154,Curves!$N$2:$T$2600,6)*$B154</f>
        <v>24.095503309108913</v>
      </c>
      <c r="Y154" s="145">
        <f ca="1">VLOOKUP($D154,Curves!$N$2:$T$2600,7)*$B154</f>
        <v>13.57169199506375</v>
      </c>
      <c r="Z154" s="208">
        <f t="shared" ca="1" si="159"/>
        <v>1</v>
      </c>
      <c r="AA154" s="189">
        <f t="shared" ca="1" si="160"/>
        <v>0</v>
      </c>
      <c r="AB154" s="189">
        <f t="shared" ca="1" si="161"/>
        <v>1</v>
      </c>
      <c r="AC154" s="189">
        <f t="shared" ca="1" si="161"/>
        <v>1</v>
      </c>
      <c r="AD154" s="189">
        <f t="shared" ca="1" si="162"/>
        <v>1</v>
      </c>
      <c r="AE154" s="190">
        <f t="shared" ca="1" si="163"/>
        <v>0</v>
      </c>
      <c r="AF154" s="23">
        <f t="shared" ca="1" si="112"/>
        <v>105600</v>
      </c>
      <c r="AG154" s="23">
        <f t="shared" ca="1" si="113"/>
        <v>0</v>
      </c>
      <c r="AH154" s="23">
        <f t="shared" ca="1" si="120"/>
        <v>61200</v>
      </c>
      <c r="AI154" s="23">
        <f t="shared" ca="1" si="121"/>
        <v>0</v>
      </c>
      <c r="AJ154" s="23">
        <f t="shared" ca="1" si="126"/>
        <v>50400</v>
      </c>
      <c r="AK154" s="23">
        <f t="shared" ca="1" si="127"/>
        <v>0</v>
      </c>
      <c r="AL154" s="23">
        <f t="shared" ca="1" si="128"/>
        <v>60000</v>
      </c>
      <c r="AM154" s="23">
        <f t="shared" ca="1" si="129"/>
        <v>0</v>
      </c>
      <c r="AN154" s="23">
        <f t="shared" ca="1" si="132"/>
        <v>126720</v>
      </c>
      <c r="AO154" s="23">
        <f t="shared" ca="1" si="133"/>
        <v>0</v>
      </c>
      <c r="AP154" s="23">
        <f t="shared" ca="1" si="146"/>
        <v>66000</v>
      </c>
      <c r="AQ154" s="23">
        <f t="shared" ca="1" si="147"/>
        <v>0</v>
      </c>
      <c r="AR154" s="236">
        <f t="shared" ca="1" si="164"/>
        <v>469920</v>
      </c>
      <c r="AS154" s="23">
        <f t="shared" ca="1" si="172"/>
        <v>60000</v>
      </c>
      <c r="AT154" s="23">
        <f t="shared" ca="1" si="173"/>
        <v>0</v>
      </c>
      <c r="AU154" s="23">
        <f t="shared" ca="1" si="176"/>
        <v>60000</v>
      </c>
      <c r="AV154" s="23">
        <f t="shared" ca="1" si="177"/>
        <v>0</v>
      </c>
      <c r="AW154" s="23">
        <f t="shared" ca="1" si="114"/>
        <v>105600</v>
      </c>
      <c r="AX154" s="23">
        <f t="shared" ca="1" si="115"/>
        <v>0</v>
      </c>
      <c r="AY154" s="23">
        <f t="shared" ca="1" si="118"/>
        <v>130800</v>
      </c>
      <c r="AZ154" s="23">
        <f t="shared" ca="1" si="119"/>
        <v>0</v>
      </c>
      <c r="BA154" s="23">
        <f t="shared" ca="1" si="124"/>
        <v>60000</v>
      </c>
      <c r="BB154" s="23">
        <f t="shared" ca="1" si="125"/>
        <v>0</v>
      </c>
      <c r="BC154" s="23">
        <f t="shared" ca="1" si="130"/>
        <v>63600</v>
      </c>
      <c r="BD154" s="23">
        <f t="shared" ca="1" si="131"/>
        <v>0</v>
      </c>
      <c r="BE154" s="23">
        <f t="shared" ca="1" si="142"/>
        <v>63600</v>
      </c>
      <c r="BF154" s="23">
        <f t="shared" ca="1" si="143"/>
        <v>0</v>
      </c>
      <c r="BG154" s="23"/>
      <c r="BH154" s="23"/>
      <c r="BI154" s="23"/>
      <c r="BJ154" s="23"/>
      <c r="BK154" s="23"/>
      <c r="BL154" s="23"/>
      <c r="BM154" s="23"/>
      <c r="BN154" s="23"/>
      <c r="BO154" s="236">
        <f t="shared" ca="1" si="165"/>
        <v>543600</v>
      </c>
      <c r="BP154" s="23">
        <f t="shared" ca="1" si="168"/>
        <v>65400</v>
      </c>
      <c r="BQ154" s="23">
        <f t="shared" ca="1" si="169"/>
        <v>32700</v>
      </c>
      <c r="BR154" s="23">
        <f t="shared" ca="1" si="170"/>
        <v>62400</v>
      </c>
      <c r="BS154" s="23">
        <f t="shared" ca="1" si="171"/>
        <v>31200</v>
      </c>
      <c r="BT154" s="23">
        <f t="shared" ca="1" si="174"/>
        <v>67200</v>
      </c>
      <c r="BU154" s="23">
        <f t="shared" ca="1" si="175"/>
        <v>33600</v>
      </c>
      <c r="BV154" s="23">
        <f t="shared" ca="1" si="178"/>
        <v>8400</v>
      </c>
      <c r="BW154" s="23">
        <f t="shared" ca="1" si="179"/>
        <v>4200</v>
      </c>
      <c r="BX154" s="23">
        <f t="shared" ca="1" si="180"/>
        <v>66000</v>
      </c>
      <c r="BY154" s="23">
        <f t="shared" ca="1" si="181"/>
        <v>33000</v>
      </c>
      <c r="BZ154" s="23">
        <f t="shared" ca="1" si="116"/>
        <v>66000</v>
      </c>
      <c r="CA154" s="23">
        <f t="shared" ca="1" si="117"/>
        <v>33000</v>
      </c>
      <c r="CB154" s="23">
        <f t="shared" ca="1" si="122"/>
        <v>240000</v>
      </c>
      <c r="CC154" s="23">
        <f t="shared" ca="1" si="123"/>
        <v>120000</v>
      </c>
      <c r="CD154" s="23">
        <f t="shared" ca="1" si="134"/>
        <v>120000</v>
      </c>
      <c r="CE154" s="23">
        <f t="shared" ca="1" si="135"/>
        <v>60000</v>
      </c>
      <c r="CF154" s="23">
        <f t="shared" ca="1" si="136"/>
        <v>63600</v>
      </c>
      <c r="CG154" s="23">
        <f t="shared" ca="1" si="137"/>
        <v>31800</v>
      </c>
      <c r="CH154" s="23">
        <f t="shared" ca="1" si="144"/>
        <v>90000</v>
      </c>
      <c r="CI154" s="23">
        <f t="shared" ca="1" si="145"/>
        <v>45000</v>
      </c>
      <c r="CJ154" s="236">
        <f t="shared" ca="1" si="166"/>
        <v>1273500</v>
      </c>
      <c r="CQ154" s="23">
        <f t="shared" ca="1" si="110"/>
        <v>30000</v>
      </c>
      <c r="CR154" s="23">
        <f t="shared" ca="1" si="111"/>
        <v>15000</v>
      </c>
      <c r="CS154" s="23">
        <f t="shared" ca="1" si="138"/>
        <v>60000</v>
      </c>
      <c r="CT154" s="23">
        <f t="shared" ca="1" si="139"/>
        <v>30000</v>
      </c>
      <c r="CU154" s="23">
        <f t="shared" ca="1" si="140"/>
        <v>120000</v>
      </c>
      <c r="CV154" s="23">
        <f t="shared" ca="1" si="141"/>
        <v>60000</v>
      </c>
    </row>
    <row r="155" spans="1:100" x14ac:dyDescent="0.2">
      <c r="A155" s="180">
        <f ca="1">VLOOKUP($D155,Curves!$A$2:$I$1700,9)</f>
        <v>6.1128086130865997E-2</v>
      </c>
      <c r="B155" s="86">
        <f t="shared" ca="1" si="149"/>
        <v>0.4799419533499853</v>
      </c>
      <c r="C155" s="86">
        <f t="shared" ca="1" si="150"/>
        <v>31</v>
      </c>
      <c r="D155" s="143">
        <f t="shared" ca="1" si="167"/>
        <v>41334</v>
      </c>
      <c r="E155" s="181">
        <f ca="1">VLOOKUP($D155,Curves!$A$2:$H$1700,2)*$B155</f>
        <v>2.0661501091716867</v>
      </c>
      <c r="F155" s="180">
        <f ca="1">VLOOKUP($D155,Curves!$A$2:$H$1700,3)*$B155</f>
        <v>0.14398258600499558</v>
      </c>
      <c r="G155" s="180">
        <f ca="1">VLOOKUP($D155,Curves!$A$2:$H$1700,7)*$B155</f>
        <v>-9.118897113649721E-2</v>
      </c>
      <c r="H155" s="180">
        <f ca="1">VLOOKUP($D155,Curves!$A$2:$H$1700,5)*$B155</f>
        <v>4.7994195334998529E-3</v>
      </c>
      <c r="I155" s="180">
        <f ca="1">VLOOKUP($D155,Curves!$A$2:$H$1700,4)*$B155</f>
        <v>0</v>
      </c>
      <c r="J155" s="182">
        <f ca="1">VLOOKUP($D155,Curves!$A$2:$H$1700,8)*$B155</f>
        <v>0</v>
      </c>
      <c r="K155" s="180">
        <f t="shared" ca="1" si="151"/>
        <v>17.49612581878765</v>
      </c>
      <c r="L155" s="144">
        <f ca="1">VLOOKUP($D155,Curves!$N$2:$T$2600,2)*$B155</f>
        <v>13.016907657382005</v>
      </c>
      <c r="M155" s="145">
        <f ca="1">VLOOKUP($D155,Curves!$N$2:$T$2600,3)*$B155</f>
        <v>9.5988390669997052</v>
      </c>
      <c r="N155" s="189">
        <f t="shared" ca="1" si="152"/>
        <v>0</v>
      </c>
      <c r="O155" s="190">
        <f t="shared" ca="1" si="153"/>
        <v>0</v>
      </c>
      <c r="P155" s="181">
        <f t="shared" ca="1" si="148"/>
        <v>17.49612581878765</v>
      </c>
      <c r="Q155" s="144">
        <f ca="1">VLOOKUP($D155,Curves!$N$2:$T$2600,4)*$B155</f>
        <v>18.732478190626544</v>
      </c>
      <c r="R155" s="145">
        <f ca="1">VLOOKUP($D155,Curves!$N$2:$T$2600,5)*$B155</f>
        <v>9.742821653004702</v>
      </c>
      <c r="S155" s="189">
        <f t="shared" ca="1" si="154"/>
        <v>1</v>
      </c>
      <c r="T155" s="190">
        <f t="shared" ca="1" si="155"/>
        <v>0</v>
      </c>
      <c r="U155" s="157">
        <f t="shared" ca="1" si="156"/>
        <v>16.81220853526392</v>
      </c>
      <c r="V155" s="157">
        <f t="shared" ca="1" si="157"/>
        <v>17.532121465288899</v>
      </c>
      <c r="W155" s="157">
        <f t="shared" ca="1" si="158"/>
        <v>17.49612581878765</v>
      </c>
      <c r="X155" s="144">
        <f ca="1">VLOOKUP($D155,Curves!$N$2:$T$2600,6)*$B155</f>
        <v>11.500516576839775</v>
      </c>
      <c r="Y155" s="145">
        <f ca="1">VLOOKUP($D155,Curves!$N$2:$T$2600,7)*$B155</f>
        <v>16.169624963039858</v>
      </c>
      <c r="Z155" s="208">
        <f t="shared" ca="1" si="159"/>
        <v>0</v>
      </c>
      <c r="AA155" s="189">
        <f t="shared" ca="1" si="160"/>
        <v>0</v>
      </c>
      <c r="AB155" s="189">
        <f t="shared" ca="1" si="161"/>
        <v>0</v>
      </c>
      <c r="AC155" s="189">
        <f t="shared" ca="1" si="161"/>
        <v>0</v>
      </c>
      <c r="AD155" s="189">
        <f t="shared" ca="1" si="162"/>
        <v>0</v>
      </c>
      <c r="AE155" s="190">
        <f t="shared" ca="1" si="163"/>
        <v>0</v>
      </c>
      <c r="AF155" s="23">
        <f t="shared" ca="1" si="112"/>
        <v>0</v>
      </c>
      <c r="AG155" s="23">
        <f t="shared" ca="1" si="113"/>
        <v>0</v>
      </c>
      <c r="AH155" s="23">
        <f t="shared" ca="1" si="120"/>
        <v>0</v>
      </c>
      <c r="AI155" s="23">
        <f t="shared" ca="1" si="121"/>
        <v>0</v>
      </c>
      <c r="AJ155" s="23">
        <f t="shared" ca="1" si="126"/>
        <v>0</v>
      </c>
      <c r="AK155" s="23">
        <f t="shared" ca="1" si="127"/>
        <v>0</v>
      </c>
      <c r="AL155" s="23">
        <f t="shared" ca="1" si="128"/>
        <v>0</v>
      </c>
      <c r="AM155" s="23">
        <f t="shared" ca="1" si="129"/>
        <v>0</v>
      </c>
      <c r="AN155" s="23">
        <f t="shared" ca="1" si="132"/>
        <v>0</v>
      </c>
      <c r="AO155" s="23">
        <f t="shared" ca="1" si="133"/>
        <v>0</v>
      </c>
      <c r="AP155" s="23">
        <f t="shared" ca="1" si="146"/>
        <v>0</v>
      </c>
      <c r="AQ155" s="23">
        <f t="shared" ca="1" si="147"/>
        <v>0</v>
      </c>
      <c r="AR155" s="236">
        <f t="shared" ca="1" si="164"/>
        <v>0</v>
      </c>
      <c r="AS155" s="23">
        <f t="shared" ca="1" si="172"/>
        <v>60000</v>
      </c>
      <c r="AT155" s="23">
        <f t="shared" ca="1" si="173"/>
        <v>0</v>
      </c>
      <c r="AU155" s="23">
        <f t="shared" ca="1" si="176"/>
        <v>60000</v>
      </c>
      <c r="AV155" s="23">
        <f t="shared" ca="1" si="177"/>
        <v>0</v>
      </c>
      <c r="AW155" s="23">
        <f t="shared" ca="1" si="114"/>
        <v>105600</v>
      </c>
      <c r="AX155" s="23">
        <f t="shared" ca="1" si="115"/>
        <v>0</v>
      </c>
      <c r="AY155" s="23">
        <f t="shared" ca="1" si="118"/>
        <v>130800</v>
      </c>
      <c r="AZ155" s="23">
        <f t="shared" ca="1" si="119"/>
        <v>0</v>
      </c>
      <c r="BA155" s="23">
        <f t="shared" ca="1" si="124"/>
        <v>60000</v>
      </c>
      <c r="BB155" s="23">
        <f t="shared" ca="1" si="125"/>
        <v>0</v>
      </c>
      <c r="BC155" s="23">
        <f t="shared" ca="1" si="130"/>
        <v>63600</v>
      </c>
      <c r="BD155" s="23">
        <f t="shared" ca="1" si="131"/>
        <v>0</v>
      </c>
      <c r="BE155" s="23">
        <f t="shared" ca="1" si="142"/>
        <v>63600</v>
      </c>
      <c r="BF155" s="23">
        <f t="shared" ca="1" si="143"/>
        <v>0</v>
      </c>
      <c r="BG155" s="23"/>
      <c r="BH155" s="23"/>
      <c r="BI155" s="23"/>
      <c r="BJ155" s="23"/>
      <c r="BK155" s="23"/>
      <c r="BL155" s="23"/>
      <c r="BM155" s="23"/>
      <c r="BN155" s="23"/>
      <c r="BO155" s="236">
        <f t="shared" ca="1" si="165"/>
        <v>543600</v>
      </c>
      <c r="BP155" s="23">
        <f t="shared" ca="1" si="168"/>
        <v>0</v>
      </c>
      <c r="BQ155" s="23">
        <f t="shared" ca="1" si="169"/>
        <v>0</v>
      </c>
      <c r="BR155" s="23">
        <f t="shared" ca="1" si="170"/>
        <v>0</v>
      </c>
      <c r="BS155" s="23">
        <f t="shared" ca="1" si="171"/>
        <v>0</v>
      </c>
      <c r="BT155" s="23">
        <f t="shared" ca="1" si="174"/>
        <v>0</v>
      </c>
      <c r="BU155" s="23">
        <f t="shared" ca="1" si="175"/>
        <v>0</v>
      </c>
      <c r="BV155" s="23">
        <f t="shared" ca="1" si="178"/>
        <v>0</v>
      </c>
      <c r="BW155" s="23">
        <f t="shared" ca="1" si="179"/>
        <v>0</v>
      </c>
      <c r="BX155" s="23">
        <f t="shared" ca="1" si="180"/>
        <v>0</v>
      </c>
      <c r="BY155" s="23">
        <f t="shared" ca="1" si="181"/>
        <v>0</v>
      </c>
      <c r="BZ155" s="23">
        <f t="shared" ca="1" si="116"/>
        <v>0</v>
      </c>
      <c r="CA155" s="23">
        <f t="shared" ca="1" si="117"/>
        <v>0</v>
      </c>
      <c r="CB155" s="23">
        <f t="shared" ca="1" si="122"/>
        <v>0</v>
      </c>
      <c r="CC155" s="23">
        <f t="shared" ca="1" si="123"/>
        <v>0</v>
      </c>
      <c r="CD155" s="23">
        <f t="shared" ca="1" si="134"/>
        <v>0</v>
      </c>
      <c r="CE155" s="23">
        <f t="shared" ca="1" si="135"/>
        <v>0</v>
      </c>
      <c r="CF155" s="23">
        <f t="shared" ca="1" si="136"/>
        <v>0</v>
      </c>
      <c r="CG155" s="23">
        <f t="shared" ca="1" si="137"/>
        <v>0</v>
      </c>
      <c r="CH155" s="23">
        <f t="shared" ca="1" si="144"/>
        <v>0</v>
      </c>
      <c r="CI155" s="23">
        <f t="shared" ca="1" si="145"/>
        <v>0</v>
      </c>
      <c r="CJ155" s="236">
        <f t="shared" ca="1" si="166"/>
        <v>0</v>
      </c>
      <c r="CQ155" s="23">
        <f t="shared" ref="CQ155:CQ218" ca="1" si="182">$CQ$7*$J$2*$J$5*$AB155</f>
        <v>0</v>
      </c>
      <c r="CR155" s="23">
        <f t="shared" ref="CR155:CR218" ca="1" si="183">$CQ$7*$J$3*$J$5*$AC155</f>
        <v>0</v>
      </c>
      <c r="CS155" s="23">
        <f t="shared" ca="1" si="138"/>
        <v>0</v>
      </c>
      <c r="CT155" s="23">
        <f t="shared" ca="1" si="139"/>
        <v>0</v>
      </c>
      <c r="CU155" s="23">
        <f t="shared" ca="1" si="140"/>
        <v>0</v>
      </c>
      <c r="CV155" s="23">
        <f t="shared" ca="1" si="141"/>
        <v>0</v>
      </c>
    </row>
    <row r="156" spans="1:100" x14ac:dyDescent="0.2">
      <c r="A156" s="180">
        <f ca="1">VLOOKUP($D156,Curves!$A$2:$I$1700,9)</f>
        <v>6.1149803955789998E-2</v>
      </c>
      <c r="B156" s="86">
        <f t="shared" ca="1" si="149"/>
        <v>0.47737197768098433</v>
      </c>
      <c r="C156" s="86">
        <f t="shared" ca="1" si="150"/>
        <v>30</v>
      </c>
      <c r="D156" s="143">
        <f t="shared" ca="1" si="167"/>
        <v>41365</v>
      </c>
      <c r="E156" s="181">
        <f ca="1">VLOOKUP($D156,Curves!$A$2:$H$1700,2)*$B156</f>
        <v>1.9667725480456555</v>
      </c>
      <c r="F156" s="180">
        <f ca="1">VLOOKUP($D156,Curves!$A$2:$H$1700,3)*$B156</f>
        <v>0.16230647241153467</v>
      </c>
      <c r="G156" s="180">
        <f ca="1">VLOOKUP($D156,Curves!$A$2:$H$1700,7)*$B156</f>
        <v>-9.070067575938702E-2</v>
      </c>
      <c r="H156" s="180">
        <f ca="1">VLOOKUP($D156,Curves!$A$2:$H$1700,5)*$B156</f>
        <v>4.7737197768098431E-3</v>
      </c>
      <c r="I156" s="180">
        <f ca="1">VLOOKUP($D156,Curves!$A$2:$H$1700,4)*$B156</f>
        <v>0</v>
      </c>
      <c r="J156" s="182">
        <f ca="1">VLOOKUP($D156,Curves!$A$2:$H$1700,8)*$B156</f>
        <v>0</v>
      </c>
      <c r="K156" s="180">
        <f t="shared" ca="1" si="151"/>
        <v>16.750794110342419</v>
      </c>
      <c r="L156" s="144">
        <f ca="1">VLOOKUP($D156,Curves!$N$2:$T$2600,2)*$B156</f>
        <v>12.231147228444808</v>
      </c>
      <c r="M156" s="145">
        <f ca="1">VLOOKUP($D156,Curves!$N$2:$T$2600,3)*$B156</f>
        <v>9.886373657773186</v>
      </c>
      <c r="N156" s="189">
        <f t="shared" ca="1" si="152"/>
        <v>0</v>
      </c>
      <c r="O156" s="190">
        <f t="shared" ca="1" si="153"/>
        <v>0</v>
      </c>
      <c r="P156" s="181">
        <f t="shared" ca="1" si="148"/>
        <v>16.750794110342419</v>
      </c>
      <c r="Q156" s="144">
        <f ca="1">VLOOKUP($D156,Curves!$N$2:$T$2600,4)*$B156</f>
        <v>17.43874025535564</v>
      </c>
      <c r="R156" s="145">
        <f ca="1">VLOOKUP($D156,Curves!$N$2:$T$2600,5)*$B156</f>
        <v>8.8552501859822588</v>
      </c>
      <c r="S156" s="189">
        <f t="shared" ca="1" si="154"/>
        <v>1</v>
      </c>
      <c r="T156" s="190">
        <f t="shared" ca="1" si="155"/>
        <v>0</v>
      </c>
      <c r="U156" s="157">
        <f t="shared" ca="1" si="156"/>
        <v>16.070539042147011</v>
      </c>
      <c r="V156" s="157">
        <f t="shared" ca="1" si="157"/>
        <v>16.78659700866849</v>
      </c>
      <c r="W156" s="157">
        <f t="shared" ca="1" si="158"/>
        <v>16.750794110342419</v>
      </c>
      <c r="X156" s="144">
        <f ca="1">VLOOKUP($D156,Curves!$N$2:$T$2600,6)*$B156</f>
        <v>9.4101031249373435</v>
      </c>
      <c r="Y156" s="145">
        <f ca="1">VLOOKUP($D156,Curves!$N$2:$T$2600,7)*$B156</f>
        <v>16.84850384466635</v>
      </c>
      <c r="Z156" s="208">
        <f t="shared" ca="1" si="159"/>
        <v>0</v>
      </c>
      <c r="AA156" s="189">
        <f t="shared" ca="1" si="160"/>
        <v>1</v>
      </c>
      <c r="AB156" s="189">
        <f t="shared" ca="1" si="161"/>
        <v>0</v>
      </c>
      <c r="AC156" s="189">
        <f t="shared" ca="1" si="161"/>
        <v>0</v>
      </c>
      <c r="AD156" s="189">
        <f t="shared" ca="1" si="162"/>
        <v>0</v>
      </c>
      <c r="AE156" s="190">
        <f t="shared" ca="1" si="163"/>
        <v>1</v>
      </c>
      <c r="AF156" s="23">
        <f t="shared" ref="AF156:AF219" ca="1" si="184">$AF$7*$J$2*$J$5*$N156</f>
        <v>0</v>
      </c>
      <c r="AG156" s="23">
        <f t="shared" ref="AG156:AG219" ca="1" si="185">$AF$7*$J$3*$J$5*$O156</f>
        <v>0</v>
      </c>
      <c r="AH156" s="23">
        <f t="shared" ca="1" si="120"/>
        <v>0</v>
      </c>
      <c r="AI156" s="23">
        <f t="shared" ca="1" si="121"/>
        <v>0</v>
      </c>
      <c r="AJ156" s="23">
        <f t="shared" ca="1" si="126"/>
        <v>0</v>
      </c>
      <c r="AK156" s="23">
        <f t="shared" ca="1" si="127"/>
        <v>0</v>
      </c>
      <c r="AL156" s="23">
        <f t="shared" ca="1" si="128"/>
        <v>0</v>
      </c>
      <c r="AM156" s="23">
        <f t="shared" ca="1" si="129"/>
        <v>0</v>
      </c>
      <c r="AN156" s="23">
        <f t="shared" ca="1" si="132"/>
        <v>0</v>
      </c>
      <c r="AO156" s="23">
        <f t="shared" ca="1" si="133"/>
        <v>0</v>
      </c>
      <c r="AP156" s="23">
        <f t="shared" ca="1" si="146"/>
        <v>0</v>
      </c>
      <c r="AQ156" s="23">
        <f t="shared" ca="1" si="147"/>
        <v>0</v>
      </c>
      <c r="AR156" s="236">
        <f t="shared" ca="1" si="164"/>
        <v>0</v>
      </c>
      <c r="AS156" s="23">
        <f t="shared" ca="1" si="172"/>
        <v>60000</v>
      </c>
      <c r="AT156" s="23">
        <f t="shared" ca="1" si="173"/>
        <v>0</v>
      </c>
      <c r="AU156" s="23">
        <f t="shared" ca="1" si="176"/>
        <v>60000</v>
      </c>
      <c r="AV156" s="23">
        <f t="shared" ca="1" si="177"/>
        <v>0</v>
      </c>
      <c r="AW156" s="23">
        <f t="shared" ref="AW156:AW219" ca="1" si="186">$AW$7*$J$2*$J$5*$S156</f>
        <v>105600</v>
      </c>
      <c r="AX156" s="23">
        <f t="shared" ref="AX156:AX219" ca="1" si="187">$AW$7*$J$3*$J$5*$T156</f>
        <v>0</v>
      </c>
      <c r="AY156" s="23">
        <f t="shared" ca="1" si="118"/>
        <v>130800</v>
      </c>
      <c r="AZ156" s="23">
        <f t="shared" ca="1" si="119"/>
        <v>0</v>
      </c>
      <c r="BA156" s="23">
        <f t="shared" ca="1" si="124"/>
        <v>60000</v>
      </c>
      <c r="BB156" s="23">
        <f t="shared" ca="1" si="125"/>
        <v>0</v>
      </c>
      <c r="BC156" s="23">
        <f t="shared" ca="1" si="130"/>
        <v>63600</v>
      </c>
      <c r="BD156" s="23">
        <f t="shared" ca="1" si="131"/>
        <v>0</v>
      </c>
      <c r="BE156" s="23">
        <f t="shared" ca="1" si="142"/>
        <v>63600</v>
      </c>
      <c r="BF156" s="23">
        <f t="shared" ca="1" si="143"/>
        <v>0</v>
      </c>
      <c r="BG156" s="23"/>
      <c r="BH156" s="23"/>
      <c r="BI156" s="23"/>
      <c r="BJ156" s="23"/>
      <c r="BK156" s="23"/>
      <c r="BL156" s="23"/>
      <c r="BM156" s="23"/>
      <c r="BN156" s="23"/>
      <c r="BO156" s="236">
        <f t="shared" ca="1" si="165"/>
        <v>543600</v>
      </c>
      <c r="BP156" s="23">
        <f t="shared" ca="1" si="168"/>
        <v>0</v>
      </c>
      <c r="BQ156" s="23">
        <f t="shared" ca="1" si="169"/>
        <v>0</v>
      </c>
      <c r="BR156" s="23">
        <f t="shared" ca="1" si="170"/>
        <v>0</v>
      </c>
      <c r="BS156" s="23">
        <f t="shared" ca="1" si="171"/>
        <v>0</v>
      </c>
      <c r="BT156" s="23">
        <f t="shared" ca="1" si="174"/>
        <v>0</v>
      </c>
      <c r="BU156" s="23">
        <f t="shared" ca="1" si="175"/>
        <v>0</v>
      </c>
      <c r="BV156" s="23">
        <f t="shared" ca="1" si="178"/>
        <v>0</v>
      </c>
      <c r="BW156" s="23">
        <f t="shared" ca="1" si="179"/>
        <v>0</v>
      </c>
      <c r="BX156" s="23">
        <f t="shared" ca="1" si="180"/>
        <v>0</v>
      </c>
      <c r="BY156" s="23">
        <f t="shared" ca="1" si="181"/>
        <v>0</v>
      </c>
      <c r="BZ156" s="23">
        <f t="shared" ca="1" si="116"/>
        <v>0</v>
      </c>
      <c r="CA156" s="23">
        <f t="shared" ca="1" si="117"/>
        <v>0</v>
      </c>
      <c r="CB156" s="23">
        <f t="shared" ca="1" si="122"/>
        <v>0</v>
      </c>
      <c r="CC156" s="23">
        <f t="shared" ca="1" si="123"/>
        <v>0</v>
      </c>
      <c r="CD156" s="23">
        <f t="shared" ca="1" si="134"/>
        <v>0</v>
      </c>
      <c r="CE156" s="23">
        <f t="shared" ca="1" si="135"/>
        <v>0</v>
      </c>
      <c r="CF156" s="23">
        <f t="shared" ca="1" si="136"/>
        <v>0</v>
      </c>
      <c r="CG156" s="23">
        <f t="shared" ca="1" si="137"/>
        <v>0</v>
      </c>
      <c r="CH156" s="23">
        <f t="shared" ca="1" si="144"/>
        <v>0</v>
      </c>
      <c r="CI156" s="23">
        <f t="shared" ca="1" si="145"/>
        <v>0</v>
      </c>
      <c r="CJ156" s="236">
        <f t="shared" ca="1" si="166"/>
        <v>0</v>
      </c>
      <c r="CQ156" s="23">
        <f t="shared" ca="1" si="182"/>
        <v>0</v>
      </c>
      <c r="CR156" s="23">
        <f t="shared" ca="1" si="183"/>
        <v>0</v>
      </c>
      <c r="CS156" s="23">
        <f t="shared" ca="1" si="138"/>
        <v>0</v>
      </c>
      <c r="CT156" s="23">
        <f t="shared" ca="1" si="139"/>
        <v>0</v>
      </c>
      <c r="CU156" s="23">
        <f t="shared" ca="1" si="140"/>
        <v>0</v>
      </c>
      <c r="CV156" s="23">
        <f t="shared" ca="1" si="141"/>
        <v>0</v>
      </c>
    </row>
    <row r="157" spans="1:100" x14ac:dyDescent="0.2">
      <c r="A157" s="180">
        <f ca="1">VLOOKUP($D157,Curves!$A$2:$I$1700,9)</f>
        <v>6.1170821205865998E-2</v>
      </c>
      <c r="B157" s="86">
        <f t="shared" ca="1" si="149"/>
        <v>0.47489639186000521</v>
      </c>
      <c r="C157" s="86">
        <f t="shared" ca="1" si="150"/>
        <v>31</v>
      </c>
      <c r="D157" s="143">
        <f t="shared" ca="1" si="167"/>
        <v>41395</v>
      </c>
      <c r="E157" s="181">
        <f ca="1">VLOOKUP($D157,Curves!$A$2:$H$1700,2)*$B157</f>
        <v>1.9352027968295213</v>
      </c>
      <c r="F157" s="180">
        <f ca="1">VLOOKUP($D157,Curves!$A$2:$H$1700,3)*$B157</f>
        <v>0.16146477323240177</v>
      </c>
      <c r="G157" s="180">
        <f ca="1">VLOOKUP($D157,Curves!$A$2:$H$1700,7)*$B157</f>
        <v>-9.0230314453400989E-2</v>
      </c>
      <c r="H157" s="180">
        <f ca="1">VLOOKUP($D157,Curves!$A$2:$H$1700,5)*$B157</f>
        <v>4.7489639186000521E-3</v>
      </c>
      <c r="I157" s="180">
        <f ca="1">VLOOKUP($D157,Curves!$A$2:$H$1700,4)*$B157</f>
        <v>0</v>
      </c>
      <c r="J157" s="182">
        <f ca="1">VLOOKUP($D157,Curves!$A$2:$H$1700,8)*$B157</f>
        <v>0</v>
      </c>
      <c r="K157" s="180">
        <f t="shared" ca="1" si="151"/>
        <v>16.51402097622141</v>
      </c>
      <c r="L157" s="144">
        <f ca="1">VLOOKUP($D157,Curves!$N$2:$T$2600,2)*$B157</f>
        <v>16.897386913369456</v>
      </c>
      <c r="M157" s="145">
        <f ca="1">VLOOKUP($D157,Curves!$N$2:$T$2600,3)*$B157</f>
        <v>8.7713363576542953</v>
      </c>
      <c r="N157" s="189">
        <f t="shared" ca="1" si="152"/>
        <v>1</v>
      </c>
      <c r="O157" s="190">
        <f t="shared" ca="1" si="153"/>
        <v>0</v>
      </c>
      <c r="P157" s="181">
        <f t="shared" ca="1" si="148"/>
        <v>16.51402097622141</v>
      </c>
      <c r="Q157" s="144">
        <f ca="1">VLOOKUP($D157,Curves!$N$2:$T$2600,4)*$B157</f>
        <v>18.276794390987948</v>
      </c>
      <c r="R157" s="145">
        <f ca="1">VLOOKUP($D157,Curves!$N$2:$T$2600,5)*$B157</f>
        <v>13.007412173045543</v>
      </c>
      <c r="S157" s="189">
        <f t="shared" ca="1" si="154"/>
        <v>1</v>
      </c>
      <c r="T157" s="190">
        <f t="shared" ca="1" si="155"/>
        <v>0</v>
      </c>
      <c r="U157" s="157">
        <f t="shared" ca="1" si="156"/>
        <v>15.837293617820903</v>
      </c>
      <c r="V157" s="157">
        <f t="shared" ca="1" si="157"/>
        <v>16.549638205610911</v>
      </c>
      <c r="W157" s="157">
        <f t="shared" ca="1" si="158"/>
        <v>16.51402097622141</v>
      </c>
      <c r="X157" s="144">
        <f ca="1">VLOOKUP($D157,Curves!$N$2:$T$2600,6)*$B157</f>
        <v>15.30557123497935</v>
      </c>
      <c r="Y157" s="145">
        <f ca="1">VLOOKUP($D157,Curves!$N$2:$T$2600,7)*$B157</f>
        <v>10.459331602065307</v>
      </c>
      <c r="Z157" s="208">
        <f t="shared" ca="1" si="159"/>
        <v>0</v>
      </c>
      <c r="AA157" s="189">
        <f t="shared" ca="1" si="160"/>
        <v>0</v>
      </c>
      <c r="AB157" s="189">
        <f t="shared" ca="1" si="161"/>
        <v>0</v>
      </c>
      <c r="AC157" s="189">
        <f t="shared" ca="1" si="161"/>
        <v>0</v>
      </c>
      <c r="AD157" s="189">
        <f t="shared" ca="1" si="162"/>
        <v>0</v>
      </c>
      <c r="AE157" s="190">
        <f t="shared" ca="1" si="163"/>
        <v>0</v>
      </c>
      <c r="AF157" s="23">
        <f t="shared" ca="1" si="184"/>
        <v>105600</v>
      </c>
      <c r="AG157" s="23">
        <f t="shared" ca="1" si="185"/>
        <v>0</v>
      </c>
      <c r="AH157" s="23">
        <f t="shared" ca="1" si="120"/>
        <v>61200</v>
      </c>
      <c r="AI157" s="23">
        <f t="shared" ca="1" si="121"/>
        <v>0</v>
      </c>
      <c r="AJ157" s="23">
        <f t="shared" ca="1" si="126"/>
        <v>50400</v>
      </c>
      <c r="AK157" s="23">
        <f t="shared" ca="1" si="127"/>
        <v>0</v>
      </c>
      <c r="AL157" s="23">
        <f t="shared" ca="1" si="128"/>
        <v>60000</v>
      </c>
      <c r="AM157" s="23">
        <f t="shared" ca="1" si="129"/>
        <v>0</v>
      </c>
      <c r="AN157" s="23">
        <f t="shared" ca="1" si="132"/>
        <v>126720</v>
      </c>
      <c r="AO157" s="23">
        <f t="shared" ca="1" si="133"/>
        <v>0</v>
      </c>
      <c r="AP157" s="23">
        <f t="shared" ca="1" si="146"/>
        <v>66000</v>
      </c>
      <c r="AQ157" s="23">
        <f t="shared" ca="1" si="147"/>
        <v>0</v>
      </c>
      <c r="AR157" s="236">
        <f t="shared" ca="1" si="164"/>
        <v>469920</v>
      </c>
      <c r="AS157" s="23">
        <f t="shared" ca="1" si="172"/>
        <v>60000</v>
      </c>
      <c r="AT157" s="23">
        <f t="shared" ca="1" si="173"/>
        <v>0</v>
      </c>
      <c r="AU157" s="23">
        <f t="shared" ca="1" si="176"/>
        <v>60000</v>
      </c>
      <c r="AV157" s="23">
        <f t="shared" ca="1" si="177"/>
        <v>0</v>
      </c>
      <c r="AW157" s="23">
        <f t="shared" ca="1" si="186"/>
        <v>105600</v>
      </c>
      <c r="AX157" s="23">
        <f t="shared" ca="1" si="187"/>
        <v>0</v>
      </c>
      <c r="AY157" s="23">
        <f t="shared" ca="1" si="118"/>
        <v>130800</v>
      </c>
      <c r="AZ157" s="23">
        <f t="shared" ca="1" si="119"/>
        <v>0</v>
      </c>
      <c r="BA157" s="23">
        <f t="shared" ca="1" si="124"/>
        <v>60000</v>
      </c>
      <c r="BB157" s="23">
        <f t="shared" ca="1" si="125"/>
        <v>0</v>
      </c>
      <c r="BC157" s="23">
        <f t="shared" ca="1" si="130"/>
        <v>63600</v>
      </c>
      <c r="BD157" s="23">
        <f t="shared" ca="1" si="131"/>
        <v>0</v>
      </c>
      <c r="BE157" s="23">
        <f t="shared" ca="1" si="142"/>
        <v>63600</v>
      </c>
      <c r="BF157" s="23">
        <f t="shared" ca="1" si="143"/>
        <v>0</v>
      </c>
      <c r="BG157" s="23"/>
      <c r="BH157" s="23"/>
      <c r="BI157" s="23"/>
      <c r="BJ157" s="23"/>
      <c r="BK157" s="23"/>
      <c r="BL157" s="23"/>
      <c r="BM157" s="23"/>
      <c r="BN157" s="23"/>
      <c r="BO157" s="236">
        <f t="shared" ca="1" si="165"/>
        <v>543600</v>
      </c>
      <c r="BP157" s="23">
        <f t="shared" ca="1" si="168"/>
        <v>0</v>
      </c>
      <c r="BQ157" s="23">
        <f t="shared" ca="1" si="169"/>
        <v>0</v>
      </c>
      <c r="BR157" s="23">
        <f t="shared" ca="1" si="170"/>
        <v>0</v>
      </c>
      <c r="BS157" s="23">
        <f t="shared" ca="1" si="171"/>
        <v>0</v>
      </c>
      <c r="BT157" s="23">
        <f t="shared" ca="1" si="174"/>
        <v>0</v>
      </c>
      <c r="BU157" s="23">
        <f t="shared" ca="1" si="175"/>
        <v>0</v>
      </c>
      <c r="BV157" s="23">
        <f t="shared" ca="1" si="178"/>
        <v>0</v>
      </c>
      <c r="BW157" s="23">
        <f t="shared" ca="1" si="179"/>
        <v>0</v>
      </c>
      <c r="BX157" s="23">
        <f t="shared" ca="1" si="180"/>
        <v>0</v>
      </c>
      <c r="BY157" s="23">
        <f t="shared" ca="1" si="181"/>
        <v>0</v>
      </c>
      <c r="BZ157" s="23">
        <f t="shared" ref="BZ157:BZ220" ca="1" si="188">$BZ$7*$J$2*$J$5*$AB157</f>
        <v>0</v>
      </c>
      <c r="CA157" s="23">
        <f t="shared" ref="CA157:CA220" ca="1" si="189">$BZ$7*$J$3*$J$5*$AC157</f>
        <v>0</v>
      </c>
      <c r="CB157" s="23">
        <f t="shared" ca="1" si="122"/>
        <v>0</v>
      </c>
      <c r="CC157" s="23">
        <f t="shared" ca="1" si="123"/>
        <v>0</v>
      </c>
      <c r="CD157" s="23">
        <f t="shared" ca="1" si="134"/>
        <v>0</v>
      </c>
      <c r="CE157" s="23">
        <f t="shared" ca="1" si="135"/>
        <v>0</v>
      </c>
      <c r="CF157" s="23">
        <f t="shared" ca="1" si="136"/>
        <v>0</v>
      </c>
      <c r="CG157" s="23">
        <f t="shared" ca="1" si="137"/>
        <v>0</v>
      </c>
      <c r="CH157" s="23">
        <f t="shared" ca="1" si="144"/>
        <v>0</v>
      </c>
      <c r="CI157" s="23">
        <f t="shared" ca="1" si="145"/>
        <v>0</v>
      </c>
      <c r="CJ157" s="236">
        <f t="shared" ca="1" si="166"/>
        <v>0</v>
      </c>
      <c r="CQ157" s="23">
        <f t="shared" ca="1" si="182"/>
        <v>0</v>
      </c>
      <c r="CR157" s="23">
        <f t="shared" ca="1" si="183"/>
        <v>0</v>
      </c>
      <c r="CS157" s="23">
        <f t="shared" ca="1" si="138"/>
        <v>0</v>
      </c>
      <c r="CT157" s="23">
        <f t="shared" ca="1" si="139"/>
        <v>0</v>
      </c>
      <c r="CU157" s="23">
        <f t="shared" ca="1" si="140"/>
        <v>0</v>
      </c>
      <c r="CV157" s="23">
        <f t="shared" ca="1" si="141"/>
        <v>0</v>
      </c>
    </row>
    <row r="158" spans="1:100" x14ac:dyDescent="0.2">
      <c r="A158" s="180">
        <f ca="1">VLOOKUP($D158,Curves!$A$2:$I$1700,9)</f>
        <v>6.1192539031099003E-2</v>
      </c>
      <c r="B158" s="86">
        <f t="shared" ca="1" si="149"/>
        <v>0.47235011168801816</v>
      </c>
      <c r="C158" s="86">
        <f t="shared" ca="1" si="150"/>
        <v>30</v>
      </c>
      <c r="D158" s="143">
        <f t="shared" ca="1" si="167"/>
        <v>41426</v>
      </c>
      <c r="E158" s="181">
        <f ca="1">VLOOKUP($D158,Curves!$A$2:$H$1700,2)*$B158</f>
        <v>1.9342737073624343</v>
      </c>
      <c r="F158" s="180">
        <f ca="1">VLOOKUP($D158,Curves!$A$2:$H$1700,3)*$B158</f>
        <v>0.16059903797392619</v>
      </c>
      <c r="G158" s="180">
        <f ca="1">VLOOKUP($D158,Curves!$A$2:$H$1700,7)*$B158</f>
        <v>-8.9746521220723449E-2</v>
      </c>
      <c r="H158" s="180">
        <f ca="1">VLOOKUP($D158,Curves!$A$2:$H$1700,5)*$B158</f>
        <v>4.7235011168801815E-3</v>
      </c>
      <c r="I158" s="180">
        <f ca="1">VLOOKUP($D158,Curves!$A$2:$H$1700,4)*$B158</f>
        <v>0</v>
      </c>
      <c r="J158" s="182">
        <f ca="1">VLOOKUP($D158,Curves!$A$2:$H$1700,8)*$B158</f>
        <v>0</v>
      </c>
      <c r="K158" s="180">
        <f t="shared" ca="1" si="151"/>
        <v>16.507052805218258</v>
      </c>
      <c r="L158" s="144">
        <f ca="1">VLOOKUP($D158,Curves!$N$2:$T$2600,2)*$B158</f>
        <v>15.510183104226408</v>
      </c>
      <c r="M158" s="145">
        <f ca="1">VLOOKUP($D158,Curves!$N$2:$T$2600,3)*$B158</f>
        <v>9.1021866522281094</v>
      </c>
      <c r="N158" s="189">
        <f t="shared" ca="1" si="152"/>
        <v>0</v>
      </c>
      <c r="O158" s="190">
        <f t="shared" ca="1" si="153"/>
        <v>0</v>
      </c>
      <c r="P158" s="181">
        <f t="shared" ca="1" si="148"/>
        <v>16.507052805218258</v>
      </c>
      <c r="Q158" s="144">
        <f ca="1">VLOOKUP($D158,Curves!$N$2:$T$2600,4)*$B158</f>
        <v>14.872347835855908</v>
      </c>
      <c r="R158" s="145">
        <f ca="1">VLOOKUP($D158,Curves!$N$2:$T$2600,5)*$B158</f>
        <v>11.501725219603243</v>
      </c>
      <c r="S158" s="189">
        <f t="shared" ca="1" si="154"/>
        <v>0</v>
      </c>
      <c r="T158" s="190">
        <f t="shared" ca="1" si="155"/>
        <v>0</v>
      </c>
      <c r="U158" s="157">
        <f t="shared" ca="1" si="156"/>
        <v>15.833953896062832</v>
      </c>
      <c r="V158" s="157">
        <f t="shared" ca="1" si="157"/>
        <v>16.542479063594861</v>
      </c>
      <c r="W158" s="157">
        <f t="shared" ca="1" si="158"/>
        <v>16.507052805218258</v>
      </c>
      <c r="X158" s="144">
        <f ca="1">VLOOKUP($D158,Curves!$N$2:$T$2600,6)*$B158</f>
        <v>14.16717921421181</v>
      </c>
      <c r="Y158" s="145">
        <f ca="1">VLOOKUP($D158,Curves!$N$2:$T$2600,7)*$B158</f>
        <v>10.718453071861191</v>
      </c>
      <c r="Z158" s="208">
        <f t="shared" ca="1" si="159"/>
        <v>0</v>
      </c>
      <c r="AA158" s="189">
        <f t="shared" ca="1" si="160"/>
        <v>0</v>
      </c>
      <c r="AB158" s="189">
        <f t="shared" ca="1" si="161"/>
        <v>0</v>
      </c>
      <c r="AC158" s="189">
        <f t="shared" ca="1" si="161"/>
        <v>0</v>
      </c>
      <c r="AD158" s="189">
        <f t="shared" ca="1" si="162"/>
        <v>0</v>
      </c>
      <c r="AE158" s="190">
        <f t="shared" ca="1" si="163"/>
        <v>0</v>
      </c>
      <c r="AF158" s="23">
        <f t="shared" ca="1" si="184"/>
        <v>0</v>
      </c>
      <c r="AG158" s="23">
        <f t="shared" ca="1" si="185"/>
        <v>0</v>
      </c>
      <c r="AH158" s="23">
        <f t="shared" ca="1" si="120"/>
        <v>0</v>
      </c>
      <c r="AI158" s="23">
        <f t="shared" ca="1" si="121"/>
        <v>0</v>
      </c>
      <c r="AJ158" s="23">
        <f t="shared" ca="1" si="126"/>
        <v>0</v>
      </c>
      <c r="AK158" s="23">
        <f t="shared" ca="1" si="127"/>
        <v>0</v>
      </c>
      <c r="AL158" s="23">
        <f t="shared" ca="1" si="128"/>
        <v>0</v>
      </c>
      <c r="AM158" s="23">
        <f t="shared" ca="1" si="129"/>
        <v>0</v>
      </c>
      <c r="AN158" s="23">
        <f t="shared" ca="1" si="132"/>
        <v>0</v>
      </c>
      <c r="AO158" s="23">
        <f t="shared" ca="1" si="133"/>
        <v>0</v>
      </c>
      <c r="AP158" s="23">
        <f t="shared" ca="1" si="146"/>
        <v>0</v>
      </c>
      <c r="AQ158" s="23">
        <f t="shared" ca="1" si="147"/>
        <v>0</v>
      </c>
      <c r="AR158" s="236">
        <f t="shared" ca="1" si="164"/>
        <v>0</v>
      </c>
      <c r="AS158" s="23">
        <f t="shared" ca="1" si="172"/>
        <v>0</v>
      </c>
      <c r="AT158" s="23">
        <f t="shared" ca="1" si="173"/>
        <v>0</v>
      </c>
      <c r="AU158" s="23">
        <f t="shared" ca="1" si="176"/>
        <v>0</v>
      </c>
      <c r="AV158" s="23">
        <f t="shared" ca="1" si="177"/>
        <v>0</v>
      </c>
      <c r="AW158" s="23">
        <f t="shared" ca="1" si="186"/>
        <v>0</v>
      </c>
      <c r="AX158" s="23">
        <f t="shared" ca="1" si="187"/>
        <v>0</v>
      </c>
      <c r="AY158" s="23">
        <f t="shared" ca="1" si="118"/>
        <v>0</v>
      </c>
      <c r="AZ158" s="23">
        <f t="shared" ca="1" si="119"/>
        <v>0</v>
      </c>
      <c r="BA158" s="23">
        <f t="shared" ca="1" si="124"/>
        <v>0</v>
      </c>
      <c r="BB158" s="23">
        <f t="shared" ca="1" si="125"/>
        <v>0</v>
      </c>
      <c r="BC158" s="23">
        <f t="shared" ca="1" si="130"/>
        <v>0</v>
      </c>
      <c r="BD158" s="23">
        <f t="shared" ca="1" si="131"/>
        <v>0</v>
      </c>
      <c r="BE158" s="23">
        <f t="shared" ca="1" si="142"/>
        <v>0</v>
      </c>
      <c r="BF158" s="23">
        <f t="shared" ca="1" si="143"/>
        <v>0</v>
      </c>
      <c r="BG158" s="23"/>
      <c r="BH158" s="23"/>
      <c r="BI158" s="23"/>
      <c r="BJ158" s="23"/>
      <c r="BK158" s="23"/>
      <c r="BL158" s="23"/>
      <c r="BM158" s="23"/>
      <c r="BN158" s="23"/>
      <c r="BO158" s="236">
        <f t="shared" ca="1" si="165"/>
        <v>0</v>
      </c>
      <c r="BP158" s="23">
        <f t="shared" ca="1" si="168"/>
        <v>0</v>
      </c>
      <c r="BQ158" s="23">
        <f t="shared" ca="1" si="169"/>
        <v>0</v>
      </c>
      <c r="BR158" s="23">
        <f t="shared" ca="1" si="170"/>
        <v>0</v>
      </c>
      <c r="BS158" s="23">
        <f t="shared" ca="1" si="171"/>
        <v>0</v>
      </c>
      <c r="BT158" s="23">
        <f t="shared" ca="1" si="174"/>
        <v>0</v>
      </c>
      <c r="BU158" s="23">
        <f t="shared" ca="1" si="175"/>
        <v>0</v>
      </c>
      <c r="BV158" s="23">
        <f t="shared" ca="1" si="178"/>
        <v>0</v>
      </c>
      <c r="BW158" s="23">
        <f t="shared" ca="1" si="179"/>
        <v>0</v>
      </c>
      <c r="BX158" s="23">
        <f t="shared" ca="1" si="180"/>
        <v>0</v>
      </c>
      <c r="BY158" s="23">
        <f t="shared" ca="1" si="181"/>
        <v>0</v>
      </c>
      <c r="BZ158" s="23">
        <f t="shared" ca="1" si="188"/>
        <v>0</v>
      </c>
      <c r="CA158" s="23">
        <f t="shared" ca="1" si="189"/>
        <v>0</v>
      </c>
      <c r="CB158" s="23">
        <f t="shared" ca="1" si="122"/>
        <v>0</v>
      </c>
      <c r="CC158" s="23">
        <f t="shared" ca="1" si="123"/>
        <v>0</v>
      </c>
      <c r="CD158" s="23">
        <f t="shared" ca="1" si="134"/>
        <v>0</v>
      </c>
      <c r="CE158" s="23">
        <f t="shared" ca="1" si="135"/>
        <v>0</v>
      </c>
      <c r="CF158" s="23">
        <f t="shared" ca="1" si="136"/>
        <v>0</v>
      </c>
      <c r="CG158" s="23">
        <f t="shared" ca="1" si="137"/>
        <v>0</v>
      </c>
      <c r="CH158" s="23">
        <f t="shared" ca="1" si="144"/>
        <v>0</v>
      </c>
      <c r="CI158" s="23">
        <f t="shared" ca="1" si="145"/>
        <v>0</v>
      </c>
      <c r="CJ158" s="236">
        <f t="shared" ca="1" si="166"/>
        <v>0</v>
      </c>
      <c r="CQ158" s="23">
        <f t="shared" ca="1" si="182"/>
        <v>0</v>
      </c>
      <c r="CR158" s="23">
        <f t="shared" ca="1" si="183"/>
        <v>0</v>
      </c>
      <c r="CS158" s="23">
        <f t="shared" ca="1" si="138"/>
        <v>0</v>
      </c>
      <c r="CT158" s="23">
        <f t="shared" ca="1" si="139"/>
        <v>0</v>
      </c>
      <c r="CU158" s="23">
        <f t="shared" ca="1" si="140"/>
        <v>0</v>
      </c>
      <c r="CV158" s="23">
        <f t="shared" ca="1" si="141"/>
        <v>0</v>
      </c>
    </row>
    <row r="159" spans="1:100" x14ac:dyDescent="0.2">
      <c r="A159" s="180">
        <f ca="1">VLOOKUP($D159,Curves!$A$2:$I$1700,9)</f>
        <v>6.1213556281473E-2</v>
      </c>
      <c r="B159" s="86">
        <f t="shared" ca="1" si="149"/>
        <v>0.46989737020166333</v>
      </c>
      <c r="C159" s="86">
        <f t="shared" ca="1" si="150"/>
        <v>31</v>
      </c>
      <c r="D159" s="143">
        <f t="shared" ca="1" si="167"/>
        <v>41456</v>
      </c>
      <c r="E159" s="181">
        <f ca="1">VLOOKUP($D159,Curves!$A$2:$H$1700,2)*$B159</f>
        <v>1.9312781915288364</v>
      </c>
      <c r="F159" s="180">
        <f ca="1">VLOOKUP($D159,Curves!$A$2:$H$1700,3)*$B159</f>
        <v>0.15976510586856554</v>
      </c>
      <c r="G159" s="180">
        <f ca="1">VLOOKUP($D159,Curves!$A$2:$H$1700,7)*$B159</f>
        <v>-8.9280500338316041E-2</v>
      </c>
      <c r="H159" s="180">
        <f ca="1">VLOOKUP($D159,Curves!$A$2:$H$1700,5)*$B159</f>
        <v>4.6989737020166336E-3</v>
      </c>
      <c r="I159" s="180">
        <f ca="1">VLOOKUP($D159,Curves!$A$2:$H$1700,4)*$B159</f>
        <v>0</v>
      </c>
      <c r="J159" s="182">
        <f ca="1">VLOOKUP($D159,Curves!$A$2:$H$1700,8)*$B159</f>
        <v>0</v>
      </c>
      <c r="K159" s="180">
        <f t="shared" ca="1" si="151"/>
        <v>16.484586436466273</v>
      </c>
      <c r="L159" s="144">
        <f ca="1">VLOOKUP($D159,Curves!$N$2:$T$2600,2)*$B159</f>
        <v>13.550054911520769</v>
      </c>
      <c r="M159" s="145">
        <f ca="1">VLOOKUP($D159,Curves!$N$2:$T$2600,3)*$B159</f>
        <v>9.4637330358614999</v>
      </c>
      <c r="N159" s="189">
        <f t="shared" ca="1" si="152"/>
        <v>0</v>
      </c>
      <c r="O159" s="190">
        <f t="shared" ca="1" si="153"/>
        <v>0</v>
      </c>
      <c r="P159" s="181">
        <f t="shared" ca="1" si="148"/>
        <v>16.484586436466273</v>
      </c>
      <c r="Q159" s="144">
        <f ca="1">VLOOKUP($D159,Curves!$N$2:$T$2600,4)*$B159</f>
        <v>13.972800771524305</v>
      </c>
      <c r="R159" s="145">
        <f ca="1">VLOOKUP($D159,Curves!$N$2:$T$2600,5)*$B159</f>
        <v>10.741853882810023</v>
      </c>
      <c r="S159" s="189">
        <f t="shared" ca="1" si="154"/>
        <v>0</v>
      </c>
      <c r="T159" s="190">
        <f t="shared" ca="1" si="155"/>
        <v>0</v>
      </c>
      <c r="U159" s="157">
        <f t="shared" ca="1" si="156"/>
        <v>15.814982683928902</v>
      </c>
      <c r="V159" s="157">
        <f t="shared" ca="1" si="157"/>
        <v>16.5198287392314</v>
      </c>
      <c r="W159" s="157">
        <f t="shared" ca="1" si="158"/>
        <v>16.484586436466273</v>
      </c>
      <c r="X159" s="144">
        <f ca="1">VLOOKUP($D159,Curves!$N$2:$T$2600,6)*$B159</f>
        <v>13.20202473488677</v>
      </c>
      <c r="Y159" s="145">
        <f ca="1">VLOOKUP($D159,Curves!$N$2:$T$2600,7)*$B159</f>
        <v>9.9588387110426968</v>
      </c>
      <c r="Z159" s="208">
        <f t="shared" ca="1" si="159"/>
        <v>0</v>
      </c>
      <c r="AA159" s="189">
        <f t="shared" ca="1" si="160"/>
        <v>0</v>
      </c>
      <c r="AB159" s="189">
        <f t="shared" ca="1" si="161"/>
        <v>0</v>
      </c>
      <c r="AC159" s="189">
        <f t="shared" ca="1" si="161"/>
        <v>0</v>
      </c>
      <c r="AD159" s="189">
        <f t="shared" ca="1" si="162"/>
        <v>0</v>
      </c>
      <c r="AE159" s="190">
        <f t="shared" ca="1" si="163"/>
        <v>0</v>
      </c>
      <c r="AF159" s="23">
        <f t="shared" ca="1" si="184"/>
        <v>0</v>
      </c>
      <c r="AG159" s="23">
        <f t="shared" ca="1" si="185"/>
        <v>0</v>
      </c>
      <c r="AH159" s="23">
        <f t="shared" ca="1" si="120"/>
        <v>0</v>
      </c>
      <c r="AI159" s="23">
        <f t="shared" ca="1" si="121"/>
        <v>0</v>
      </c>
      <c r="AJ159" s="23">
        <f t="shared" ca="1" si="126"/>
        <v>0</v>
      </c>
      <c r="AK159" s="23">
        <f t="shared" ca="1" si="127"/>
        <v>0</v>
      </c>
      <c r="AL159" s="23">
        <f t="shared" ca="1" si="128"/>
        <v>0</v>
      </c>
      <c r="AM159" s="23">
        <f t="shared" ca="1" si="129"/>
        <v>0</v>
      </c>
      <c r="AN159" s="23">
        <f t="shared" ca="1" si="132"/>
        <v>0</v>
      </c>
      <c r="AO159" s="23">
        <f t="shared" ca="1" si="133"/>
        <v>0</v>
      </c>
      <c r="AP159" s="23">
        <f t="shared" ca="1" si="146"/>
        <v>0</v>
      </c>
      <c r="AQ159" s="23">
        <f t="shared" ca="1" si="147"/>
        <v>0</v>
      </c>
      <c r="AR159" s="236">
        <f t="shared" ca="1" si="164"/>
        <v>0</v>
      </c>
      <c r="AS159" s="23">
        <f t="shared" ca="1" si="172"/>
        <v>0</v>
      </c>
      <c r="AT159" s="23">
        <f t="shared" ca="1" si="173"/>
        <v>0</v>
      </c>
      <c r="AU159" s="23">
        <f t="shared" ca="1" si="176"/>
        <v>0</v>
      </c>
      <c r="AV159" s="23">
        <f t="shared" ca="1" si="177"/>
        <v>0</v>
      </c>
      <c r="AW159" s="23">
        <f t="shared" ca="1" si="186"/>
        <v>0</v>
      </c>
      <c r="AX159" s="23">
        <f t="shared" ca="1" si="187"/>
        <v>0</v>
      </c>
      <c r="AY159" s="23">
        <f t="shared" ref="AY159:AY222" ca="1" si="190">$AY$7*$J$2*$J$5*$S159</f>
        <v>0</v>
      </c>
      <c r="AZ159" s="23">
        <f t="shared" ref="AZ159:AZ222" ca="1" si="191">$AY$7*$J$3*$J$5*$T159</f>
        <v>0</v>
      </c>
      <c r="BA159" s="23">
        <f t="shared" ca="1" si="124"/>
        <v>0</v>
      </c>
      <c r="BB159" s="23">
        <f t="shared" ca="1" si="125"/>
        <v>0</v>
      </c>
      <c r="BC159" s="23">
        <f t="shared" ca="1" si="130"/>
        <v>0</v>
      </c>
      <c r="BD159" s="23">
        <f t="shared" ca="1" si="131"/>
        <v>0</v>
      </c>
      <c r="BE159" s="23">
        <f t="shared" ca="1" si="142"/>
        <v>0</v>
      </c>
      <c r="BF159" s="23">
        <f t="shared" ca="1" si="143"/>
        <v>0</v>
      </c>
      <c r="BG159" s="23"/>
      <c r="BH159" s="23"/>
      <c r="BI159" s="23"/>
      <c r="BJ159" s="23"/>
      <c r="BK159" s="23"/>
      <c r="BL159" s="23"/>
      <c r="BM159" s="23"/>
      <c r="BN159" s="23"/>
      <c r="BO159" s="236">
        <f t="shared" ca="1" si="165"/>
        <v>0</v>
      </c>
      <c r="BP159" s="23">
        <f t="shared" ca="1" si="168"/>
        <v>0</v>
      </c>
      <c r="BQ159" s="23">
        <f t="shared" ca="1" si="169"/>
        <v>0</v>
      </c>
      <c r="BR159" s="23">
        <f t="shared" ca="1" si="170"/>
        <v>0</v>
      </c>
      <c r="BS159" s="23">
        <f t="shared" ca="1" si="171"/>
        <v>0</v>
      </c>
      <c r="BT159" s="23">
        <f t="shared" ca="1" si="174"/>
        <v>0</v>
      </c>
      <c r="BU159" s="23">
        <f t="shared" ca="1" si="175"/>
        <v>0</v>
      </c>
      <c r="BV159" s="23">
        <f t="shared" ca="1" si="178"/>
        <v>0</v>
      </c>
      <c r="BW159" s="23">
        <f t="shared" ca="1" si="179"/>
        <v>0</v>
      </c>
      <c r="BX159" s="23">
        <f t="shared" ca="1" si="180"/>
        <v>0</v>
      </c>
      <c r="BY159" s="23">
        <f t="shared" ca="1" si="181"/>
        <v>0</v>
      </c>
      <c r="BZ159" s="23">
        <f t="shared" ca="1" si="188"/>
        <v>0</v>
      </c>
      <c r="CA159" s="23">
        <f t="shared" ca="1" si="189"/>
        <v>0</v>
      </c>
      <c r="CB159" s="23">
        <f t="shared" ca="1" si="122"/>
        <v>0</v>
      </c>
      <c r="CC159" s="23">
        <f t="shared" ca="1" si="123"/>
        <v>0</v>
      </c>
      <c r="CD159" s="23">
        <f t="shared" ca="1" si="134"/>
        <v>0</v>
      </c>
      <c r="CE159" s="23">
        <f t="shared" ca="1" si="135"/>
        <v>0</v>
      </c>
      <c r="CF159" s="23">
        <f t="shared" ca="1" si="136"/>
        <v>0</v>
      </c>
      <c r="CG159" s="23">
        <f t="shared" ca="1" si="137"/>
        <v>0</v>
      </c>
      <c r="CH159" s="23">
        <f t="shared" ca="1" si="144"/>
        <v>0</v>
      </c>
      <c r="CI159" s="23">
        <f t="shared" ca="1" si="145"/>
        <v>0</v>
      </c>
      <c r="CJ159" s="236">
        <f t="shared" ca="1" si="166"/>
        <v>0</v>
      </c>
      <c r="CQ159" s="23">
        <f t="shared" ca="1" si="182"/>
        <v>0</v>
      </c>
      <c r="CR159" s="23">
        <f t="shared" ca="1" si="183"/>
        <v>0</v>
      </c>
      <c r="CS159" s="23">
        <f t="shared" ca="1" si="138"/>
        <v>0</v>
      </c>
      <c r="CT159" s="23">
        <f t="shared" ca="1" si="139"/>
        <v>0</v>
      </c>
      <c r="CU159" s="23">
        <f t="shared" ca="1" si="140"/>
        <v>0</v>
      </c>
      <c r="CV159" s="23">
        <f t="shared" ca="1" si="141"/>
        <v>0</v>
      </c>
    </row>
    <row r="160" spans="1:100" x14ac:dyDescent="0.2">
      <c r="A160" s="180">
        <f ca="1">VLOOKUP($D160,Curves!$A$2:$I$1700,9)</f>
        <v>6.1235274107013002E-2</v>
      </c>
      <c r="B160" s="86">
        <f t="shared" ca="1" si="149"/>
        <v>0.46737460638671768</v>
      </c>
      <c r="C160" s="86">
        <f t="shared" ca="1" si="150"/>
        <v>31</v>
      </c>
      <c r="D160" s="143">
        <f t="shared" ca="1" si="167"/>
        <v>41487</v>
      </c>
      <c r="E160" s="181">
        <f ca="1">VLOOKUP($D160,Curves!$A$2:$H$1700,2)*$B160</f>
        <v>1.925583378313277</v>
      </c>
      <c r="F160" s="180">
        <f ca="1">VLOOKUP($D160,Curves!$A$2:$H$1700,3)*$B160</f>
        <v>0.15890736617148402</v>
      </c>
      <c r="G160" s="180">
        <f ca="1">VLOOKUP($D160,Curves!$A$2:$H$1700,7)*$B160</f>
        <v>-8.8801175213476358E-2</v>
      </c>
      <c r="H160" s="180">
        <f ca="1">VLOOKUP($D160,Curves!$A$2:$H$1700,5)*$B160</f>
        <v>4.6737460638671766E-3</v>
      </c>
      <c r="I160" s="180">
        <f ca="1">VLOOKUP($D160,Curves!$A$2:$H$1700,4)*$B160</f>
        <v>0</v>
      </c>
      <c r="J160" s="182">
        <f ca="1">VLOOKUP($D160,Curves!$A$2:$H$1700,8)*$B160</f>
        <v>0</v>
      </c>
      <c r="K160" s="180">
        <f t="shared" ca="1" si="151"/>
        <v>16.441875337349579</v>
      </c>
      <c r="L160" s="144">
        <f ca="1">VLOOKUP($D160,Curves!$N$2:$T$2600,2)*$B160</f>
        <v>11.464587704388769</v>
      </c>
      <c r="M160" s="145">
        <f ca="1">VLOOKUP($D160,Curves!$N$2:$T$2600,3)*$B160</f>
        <v>7.1928951922915854</v>
      </c>
      <c r="N160" s="189">
        <f t="shared" ca="1" si="152"/>
        <v>0</v>
      </c>
      <c r="O160" s="190">
        <f t="shared" ca="1" si="153"/>
        <v>0</v>
      </c>
      <c r="P160" s="181">
        <f t="shared" ca="1" si="148"/>
        <v>16.441875337349579</v>
      </c>
      <c r="Q160" s="144">
        <f ca="1">VLOOKUP($D160,Curves!$N$2:$T$2600,4)*$B160</f>
        <v>12.286389313960326</v>
      </c>
      <c r="R160" s="145">
        <f ca="1">VLOOKUP($D160,Curves!$N$2:$T$2600,5)*$B160</f>
        <v>9.0156561571997837</v>
      </c>
      <c r="S160" s="189">
        <f t="shared" ca="1" si="154"/>
        <v>0</v>
      </c>
      <c r="T160" s="190">
        <f t="shared" ca="1" si="155"/>
        <v>0</v>
      </c>
      <c r="U160" s="157">
        <f t="shared" ca="1" si="156"/>
        <v>15.775866523248505</v>
      </c>
      <c r="V160" s="157">
        <f t="shared" ca="1" si="157"/>
        <v>16.476928432828583</v>
      </c>
      <c r="W160" s="157">
        <f t="shared" ca="1" si="158"/>
        <v>16.441875337349579</v>
      </c>
      <c r="X160" s="144">
        <f ca="1">VLOOKUP($D160,Curves!$N$2:$T$2600,6)*$B160</f>
        <v>8.779890311753805</v>
      </c>
      <c r="Y160" s="145">
        <f ca="1">VLOOKUP($D160,Curves!$N$2:$T$2600,7)*$B160</f>
        <v>6.3491753602962309</v>
      </c>
      <c r="Z160" s="208">
        <f t="shared" ca="1" si="159"/>
        <v>0</v>
      </c>
      <c r="AA160" s="189">
        <f t="shared" ca="1" si="160"/>
        <v>0</v>
      </c>
      <c r="AB160" s="189">
        <f t="shared" ca="1" si="161"/>
        <v>0</v>
      </c>
      <c r="AC160" s="189">
        <f t="shared" ca="1" si="161"/>
        <v>0</v>
      </c>
      <c r="AD160" s="189">
        <f t="shared" ca="1" si="162"/>
        <v>0</v>
      </c>
      <c r="AE160" s="190">
        <f t="shared" ca="1" si="163"/>
        <v>0</v>
      </c>
      <c r="AF160" s="23">
        <f t="shared" ca="1" si="184"/>
        <v>0</v>
      </c>
      <c r="AG160" s="23">
        <f t="shared" ca="1" si="185"/>
        <v>0</v>
      </c>
      <c r="AH160" s="23">
        <f t="shared" ca="1" si="120"/>
        <v>0</v>
      </c>
      <c r="AI160" s="23">
        <f t="shared" ca="1" si="121"/>
        <v>0</v>
      </c>
      <c r="AJ160" s="23">
        <f t="shared" ca="1" si="126"/>
        <v>0</v>
      </c>
      <c r="AK160" s="23">
        <f t="shared" ca="1" si="127"/>
        <v>0</v>
      </c>
      <c r="AL160" s="23">
        <f t="shared" ca="1" si="128"/>
        <v>0</v>
      </c>
      <c r="AM160" s="23">
        <f t="shared" ca="1" si="129"/>
        <v>0</v>
      </c>
      <c r="AN160" s="23">
        <f t="shared" ca="1" si="132"/>
        <v>0</v>
      </c>
      <c r="AO160" s="23">
        <f t="shared" ca="1" si="133"/>
        <v>0</v>
      </c>
      <c r="AP160" s="23">
        <f t="shared" ca="1" si="146"/>
        <v>0</v>
      </c>
      <c r="AQ160" s="23">
        <f t="shared" ca="1" si="147"/>
        <v>0</v>
      </c>
      <c r="AR160" s="236">
        <f t="shared" ca="1" si="164"/>
        <v>0</v>
      </c>
      <c r="AS160" s="23">
        <f t="shared" ca="1" si="172"/>
        <v>0</v>
      </c>
      <c r="AT160" s="23">
        <f t="shared" ca="1" si="173"/>
        <v>0</v>
      </c>
      <c r="AU160" s="23">
        <f t="shared" ca="1" si="176"/>
        <v>0</v>
      </c>
      <c r="AV160" s="23">
        <f t="shared" ca="1" si="177"/>
        <v>0</v>
      </c>
      <c r="AW160" s="23">
        <f t="shared" ca="1" si="186"/>
        <v>0</v>
      </c>
      <c r="AX160" s="23">
        <f t="shared" ca="1" si="187"/>
        <v>0</v>
      </c>
      <c r="AY160" s="23">
        <f t="shared" ca="1" si="190"/>
        <v>0</v>
      </c>
      <c r="AZ160" s="23">
        <f t="shared" ca="1" si="191"/>
        <v>0</v>
      </c>
      <c r="BA160" s="23">
        <f t="shared" ca="1" si="124"/>
        <v>0</v>
      </c>
      <c r="BB160" s="23">
        <f t="shared" ca="1" si="125"/>
        <v>0</v>
      </c>
      <c r="BC160" s="23">
        <f t="shared" ca="1" si="130"/>
        <v>0</v>
      </c>
      <c r="BD160" s="23">
        <f t="shared" ca="1" si="131"/>
        <v>0</v>
      </c>
      <c r="BE160" s="23">
        <f t="shared" ca="1" si="142"/>
        <v>0</v>
      </c>
      <c r="BF160" s="23">
        <f t="shared" ca="1" si="143"/>
        <v>0</v>
      </c>
      <c r="BG160" s="23"/>
      <c r="BH160" s="23"/>
      <c r="BI160" s="23"/>
      <c r="BJ160" s="23"/>
      <c r="BK160" s="23"/>
      <c r="BL160" s="23"/>
      <c r="BM160" s="23"/>
      <c r="BN160" s="23"/>
      <c r="BO160" s="236">
        <f t="shared" ca="1" si="165"/>
        <v>0</v>
      </c>
      <c r="BP160" s="23">
        <f t="shared" ca="1" si="168"/>
        <v>0</v>
      </c>
      <c r="BQ160" s="23">
        <f t="shared" ca="1" si="169"/>
        <v>0</v>
      </c>
      <c r="BR160" s="23">
        <f t="shared" ca="1" si="170"/>
        <v>0</v>
      </c>
      <c r="BS160" s="23">
        <f t="shared" ca="1" si="171"/>
        <v>0</v>
      </c>
      <c r="BT160" s="23">
        <f t="shared" ca="1" si="174"/>
        <v>0</v>
      </c>
      <c r="BU160" s="23">
        <f t="shared" ca="1" si="175"/>
        <v>0</v>
      </c>
      <c r="BV160" s="23">
        <f t="shared" ca="1" si="178"/>
        <v>0</v>
      </c>
      <c r="BW160" s="23">
        <f t="shared" ca="1" si="179"/>
        <v>0</v>
      </c>
      <c r="BX160" s="23">
        <f t="shared" ca="1" si="180"/>
        <v>0</v>
      </c>
      <c r="BY160" s="23">
        <f t="shared" ca="1" si="181"/>
        <v>0</v>
      </c>
      <c r="BZ160" s="23">
        <f t="shared" ca="1" si="188"/>
        <v>0</v>
      </c>
      <c r="CA160" s="23">
        <f t="shared" ca="1" si="189"/>
        <v>0</v>
      </c>
      <c r="CB160" s="23">
        <f t="shared" ca="1" si="122"/>
        <v>0</v>
      </c>
      <c r="CC160" s="23">
        <f t="shared" ca="1" si="123"/>
        <v>0</v>
      </c>
      <c r="CD160" s="23">
        <f t="shared" ca="1" si="134"/>
        <v>0</v>
      </c>
      <c r="CE160" s="23">
        <f t="shared" ca="1" si="135"/>
        <v>0</v>
      </c>
      <c r="CF160" s="23">
        <f t="shared" ca="1" si="136"/>
        <v>0</v>
      </c>
      <c r="CG160" s="23">
        <f t="shared" ca="1" si="137"/>
        <v>0</v>
      </c>
      <c r="CH160" s="23">
        <f t="shared" ca="1" si="144"/>
        <v>0</v>
      </c>
      <c r="CI160" s="23">
        <f t="shared" ca="1" si="145"/>
        <v>0</v>
      </c>
      <c r="CJ160" s="236">
        <f t="shared" ca="1" si="166"/>
        <v>0</v>
      </c>
      <c r="CQ160" s="23">
        <f t="shared" ca="1" si="182"/>
        <v>0</v>
      </c>
      <c r="CR160" s="23">
        <f t="shared" ca="1" si="183"/>
        <v>0</v>
      </c>
      <c r="CS160" s="23">
        <f t="shared" ca="1" si="138"/>
        <v>0</v>
      </c>
      <c r="CT160" s="23">
        <f t="shared" ca="1" si="139"/>
        <v>0</v>
      </c>
      <c r="CU160" s="23">
        <f t="shared" ca="1" si="140"/>
        <v>0</v>
      </c>
      <c r="CV160" s="23">
        <f t="shared" ca="1" si="141"/>
        <v>0</v>
      </c>
    </row>
    <row r="161" spans="1:100" x14ac:dyDescent="0.2">
      <c r="A161" s="180">
        <f ca="1">VLOOKUP($D161,Curves!$A$2:$I$1700,9)</f>
        <v>6.1256991932711002E-2</v>
      </c>
      <c r="B161" s="86">
        <f t="shared" ca="1" si="149"/>
        <v>0.46486372514759278</v>
      </c>
      <c r="C161" s="86">
        <f t="shared" ca="1" si="150"/>
        <v>30</v>
      </c>
      <c r="D161" s="143">
        <f t="shared" ca="1" si="167"/>
        <v>41518</v>
      </c>
      <c r="E161" s="181">
        <f ca="1">VLOOKUP($D161,Curves!$A$2:$H$1700,2)*$B161</f>
        <v>1.9231412309355911</v>
      </c>
      <c r="F161" s="180">
        <f ca="1">VLOOKUP($D161,Curves!$A$2:$H$1700,3)*$B161</f>
        <v>0.15805366655018155</v>
      </c>
      <c r="G161" s="180">
        <f ca="1">VLOOKUP($D161,Curves!$A$2:$H$1700,7)*$B161</f>
        <v>-8.8324107778042629E-2</v>
      </c>
      <c r="H161" s="180">
        <f ca="1">VLOOKUP($D161,Curves!$A$2:$H$1700,5)*$B161</f>
        <v>4.6486372514759275E-3</v>
      </c>
      <c r="I161" s="180">
        <f ca="1">VLOOKUP($D161,Curves!$A$2:$H$1700,4)*$B161</f>
        <v>0</v>
      </c>
      <c r="J161" s="182">
        <f ca="1">VLOOKUP($D161,Curves!$A$2:$H$1700,8)*$B161</f>
        <v>0</v>
      </c>
      <c r="K161" s="180">
        <f t="shared" ca="1" si="151"/>
        <v>16.423559232016935</v>
      </c>
      <c r="L161" s="144">
        <f ca="1">VLOOKUP($D161,Curves!$N$2:$T$2600,2)*$B161</f>
        <v>11.635428248589925</v>
      </c>
      <c r="M161" s="145">
        <f ca="1">VLOOKUP($D161,Curves!$N$2:$T$2600,3)*$B161</f>
        <v>7.1263609065125975</v>
      </c>
      <c r="N161" s="189">
        <f t="shared" ca="1" si="152"/>
        <v>0</v>
      </c>
      <c r="O161" s="190">
        <f t="shared" ca="1" si="153"/>
        <v>0</v>
      </c>
      <c r="P161" s="181">
        <f t="shared" ca="1" si="148"/>
        <v>16.423559232016935</v>
      </c>
      <c r="Q161" s="144">
        <f ca="1">VLOOKUP($D161,Curves!$N$2:$T$2600,4)*$B161</f>
        <v>12.917678610361126</v>
      </c>
      <c r="R161" s="145">
        <f ca="1">VLOOKUP($D161,Curves!$N$2:$T$2600,5)*$B161</f>
        <v>6.7033349166282878</v>
      </c>
      <c r="S161" s="189">
        <f t="shared" ca="1" si="154"/>
        <v>0</v>
      </c>
      <c r="T161" s="190">
        <f t="shared" ca="1" si="155"/>
        <v>0</v>
      </c>
      <c r="U161" s="157">
        <f t="shared" ca="1" si="156"/>
        <v>15.761128423681614</v>
      </c>
      <c r="V161" s="157">
        <f t="shared" ca="1" si="157"/>
        <v>16.458424011403004</v>
      </c>
      <c r="W161" s="157">
        <f t="shared" ca="1" si="158"/>
        <v>16.423559232016935</v>
      </c>
      <c r="X161" s="144">
        <f ca="1">VLOOKUP($D161,Curves!$N$2:$T$2600,6)*$B161</f>
        <v>9.3138016762783238</v>
      </c>
      <c r="Y161" s="145">
        <f ca="1">VLOOKUP($D161,Curves!$N$2:$T$2600,7)*$B161</f>
        <v>6.1954131985793177</v>
      </c>
      <c r="Z161" s="208">
        <f t="shared" ca="1" si="159"/>
        <v>0</v>
      </c>
      <c r="AA161" s="189">
        <f t="shared" ca="1" si="160"/>
        <v>0</v>
      </c>
      <c r="AB161" s="189">
        <f t="shared" ca="1" si="161"/>
        <v>0</v>
      </c>
      <c r="AC161" s="189">
        <f t="shared" ca="1" si="161"/>
        <v>0</v>
      </c>
      <c r="AD161" s="189">
        <f t="shared" ca="1" si="162"/>
        <v>0</v>
      </c>
      <c r="AE161" s="190">
        <f t="shared" ca="1" si="163"/>
        <v>0</v>
      </c>
      <c r="AF161" s="23">
        <f t="shared" ca="1" si="184"/>
        <v>0</v>
      </c>
      <c r="AG161" s="23">
        <f t="shared" ca="1" si="185"/>
        <v>0</v>
      </c>
      <c r="AH161" s="23">
        <f t="shared" ref="AH161:AH224" ca="1" si="192">$AH$7*$J$2*$J$5*$N161</f>
        <v>0</v>
      </c>
      <c r="AI161" s="23">
        <f t="shared" ref="AI161:AI224" ca="1" si="193">$AH$7*$J$3*$J$5*$O161</f>
        <v>0</v>
      </c>
      <c r="AJ161" s="23">
        <f t="shared" ca="1" si="126"/>
        <v>0</v>
      </c>
      <c r="AK161" s="23">
        <f t="shared" ca="1" si="127"/>
        <v>0</v>
      </c>
      <c r="AL161" s="23">
        <f t="shared" ca="1" si="128"/>
        <v>0</v>
      </c>
      <c r="AM161" s="23">
        <f t="shared" ca="1" si="129"/>
        <v>0</v>
      </c>
      <c r="AN161" s="23">
        <f t="shared" ca="1" si="132"/>
        <v>0</v>
      </c>
      <c r="AO161" s="23">
        <f t="shared" ca="1" si="133"/>
        <v>0</v>
      </c>
      <c r="AP161" s="23">
        <f t="shared" ca="1" si="146"/>
        <v>0</v>
      </c>
      <c r="AQ161" s="23">
        <f t="shared" ca="1" si="147"/>
        <v>0</v>
      </c>
      <c r="AR161" s="236">
        <f t="shared" ca="1" si="164"/>
        <v>0</v>
      </c>
      <c r="AS161" s="23">
        <f t="shared" ca="1" si="172"/>
        <v>0</v>
      </c>
      <c r="AT161" s="23">
        <f t="shared" ca="1" si="173"/>
        <v>0</v>
      </c>
      <c r="AU161" s="23">
        <f t="shared" ca="1" si="176"/>
        <v>0</v>
      </c>
      <c r="AV161" s="23">
        <f t="shared" ca="1" si="177"/>
        <v>0</v>
      </c>
      <c r="AW161" s="23">
        <f t="shared" ca="1" si="186"/>
        <v>0</v>
      </c>
      <c r="AX161" s="23">
        <f t="shared" ca="1" si="187"/>
        <v>0</v>
      </c>
      <c r="AY161" s="23">
        <f t="shared" ca="1" si="190"/>
        <v>0</v>
      </c>
      <c r="AZ161" s="23">
        <f t="shared" ca="1" si="191"/>
        <v>0</v>
      </c>
      <c r="BA161" s="23">
        <f t="shared" ca="1" si="124"/>
        <v>0</v>
      </c>
      <c r="BB161" s="23">
        <f t="shared" ca="1" si="125"/>
        <v>0</v>
      </c>
      <c r="BC161" s="23">
        <f t="shared" ca="1" si="130"/>
        <v>0</v>
      </c>
      <c r="BD161" s="23">
        <f t="shared" ca="1" si="131"/>
        <v>0</v>
      </c>
      <c r="BE161" s="23">
        <f t="shared" ca="1" si="142"/>
        <v>0</v>
      </c>
      <c r="BF161" s="23">
        <f t="shared" ca="1" si="143"/>
        <v>0</v>
      </c>
      <c r="BG161" s="23"/>
      <c r="BH161" s="23"/>
      <c r="BI161" s="23"/>
      <c r="BJ161" s="23"/>
      <c r="BK161" s="23"/>
      <c r="BL161" s="23"/>
      <c r="BM161" s="23"/>
      <c r="BN161" s="23"/>
      <c r="BO161" s="236">
        <f t="shared" ca="1" si="165"/>
        <v>0</v>
      </c>
      <c r="BP161" s="23">
        <f t="shared" ca="1" si="168"/>
        <v>0</v>
      </c>
      <c r="BQ161" s="23">
        <f t="shared" ca="1" si="169"/>
        <v>0</v>
      </c>
      <c r="BR161" s="23">
        <f t="shared" ca="1" si="170"/>
        <v>0</v>
      </c>
      <c r="BS161" s="23">
        <f t="shared" ca="1" si="171"/>
        <v>0</v>
      </c>
      <c r="BT161" s="23">
        <f t="shared" ca="1" si="174"/>
        <v>0</v>
      </c>
      <c r="BU161" s="23">
        <f t="shared" ca="1" si="175"/>
        <v>0</v>
      </c>
      <c r="BV161" s="23">
        <f t="shared" ca="1" si="178"/>
        <v>0</v>
      </c>
      <c r="BW161" s="23">
        <f t="shared" ca="1" si="179"/>
        <v>0</v>
      </c>
      <c r="BX161" s="23">
        <f t="shared" ca="1" si="180"/>
        <v>0</v>
      </c>
      <c r="BY161" s="23">
        <f t="shared" ca="1" si="181"/>
        <v>0</v>
      </c>
      <c r="BZ161" s="23">
        <f t="shared" ca="1" si="188"/>
        <v>0</v>
      </c>
      <c r="CA161" s="23">
        <f t="shared" ca="1" si="189"/>
        <v>0</v>
      </c>
      <c r="CB161" s="23">
        <f t="shared" ref="CB161:CB224" ca="1" si="194">$CB$7*$J$2*$J$5*$AB161</f>
        <v>0</v>
      </c>
      <c r="CC161" s="23">
        <f t="shared" ref="CC161:CC224" ca="1" si="195">$CB$7*$J$3*$J$5*$AC161</f>
        <v>0</v>
      </c>
      <c r="CD161" s="23">
        <f t="shared" ca="1" si="134"/>
        <v>0</v>
      </c>
      <c r="CE161" s="23">
        <f t="shared" ca="1" si="135"/>
        <v>0</v>
      </c>
      <c r="CF161" s="23">
        <f t="shared" ca="1" si="136"/>
        <v>0</v>
      </c>
      <c r="CG161" s="23">
        <f t="shared" ca="1" si="137"/>
        <v>0</v>
      </c>
      <c r="CH161" s="23">
        <f t="shared" ca="1" si="144"/>
        <v>0</v>
      </c>
      <c r="CI161" s="23">
        <f t="shared" ca="1" si="145"/>
        <v>0</v>
      </c>
      <c r="CJ161" s="236">
        <f t="shared" ca="1" si="166"/>
        <v>0</v>
      </c>
      <c r="CQ161" s="23">
        <f t="shared" ca="1" si="182"/>
        <v>0</v>
      </c>
      <c r="CR161" s="23">
        <f t="shared" ca="1" si="183"/>
        <v>0</v>
      </c>
      <c r="CS161" s="23">
        <f t="shared" ca="1" si="138"/>
        <v>0</v>
      </c>
      <c r="CT161" s="23">
        <f t="shared" ca="1" si="139"/>
        <v>0</v>
      </c>
      <c r="CU161" s="23">
        <f t="shared" ca="1" si="140"/>
        <v>0</v>
      </c>
      <c r="CV161" s="23">
        <f t="shared" ca="1" si="141"/>
        <v>0</v>
      </c>
    </row>
    <row r="162" spans="1:100" x14ac:dyDescent="0.2">
      <c r="A162" s="180">
        <f ca="1">VLOOKUP($D162,Curves!$A$2:$I$1700,9)</f>
        <v>6.1278009183535001E-2</v>
      </c>
      <c r="B162" s="86">
        <f t="shared" ca="1" si="149"/>
        <v>0.46244511062886307</v>
      </c>
      <c r="C162" s="86">
        <f t="shared" ca="1" si="150"/>
        <v>31</v>
      </c>
      <c r="D162" s="143">
        <f t="shared" ca="1" si="167"/>
        <v>41548</v>
      </c>
      <c r="E162" s="181">
        <f ca="1">VLOOKUP($D162,Curves!$A$2:$H$1700,2)*$B162</f>
        <v>1.9177598737778951</v>
      </c>
      <c r="F162" s="180">
        <f ca="1">VLOOKUP($D162,Curves!$A$2:$H$1700,3)*$B162</f>
        <v>0.15723133761381344</v>
      </c>
      <c r="G162" s="180">
        <f ca="1">VLOOKUP($D162,Curves!$A$2:$H$1700,7)*$B162</f>
        <v>-8.7864571019483986E-2</v>
      </c>
      <c r="H162" s="180">
        <f ca="1">VLOOKUP($D162,Curves!$A$2:$H$1700,5)*$B162</f>
        <v>4.6244511062886306E-3</v>
      </c>
      <c r="I162" s="180">
        <f ca="1">VLOOKUP($D162,Curves!$A$2:$H$1700,4)*$B162</f>
        <v>0</v>
      </c>
      <c r="J162" s="182">
        <f ca="1">VLOOKUP($D162,Curves!$A$2:$H$1700,8)*$B162</f>
        <v>0</v>
      </c>
      <c r="K162" s="180">
        <f t="shared" ca="1" si="151"/>
        <v>16.383199053334213</v>
      </c>
      <c r="L162" s="144">
        <f ca="1">VLOOKUP($D162,Curves!$N$2:$T$2600,2)*$B162</f>
        <v>25.910689333113865</v>
      </c>
      <c r="M162" s="145">
        <f ca="1">VLOOKUP($D162,Curves!$N$2:$T$2600,3)*$B162</f>
        <v>7.1678992147473775</v>
      </c>
      <c r="N162" s="189">
        <f t="shared" ca="1" si="152"/>
        <v>1</v>
      </c>
      <c r="O162" s="190">
        <f t="shared" ca="1" si="153"/>
        <v>0</v>
      </c>
      <c r="P162" s="181">
        <f t="shared" ca="1" si="148"/>
        <v>16.383199053334213</v>
      </c>
      <c r="Q162" s="144">
        <f ca="1">VLOOKUP($D162,Curves!$N$2:$T$2600,4)*$B162</f>
        <v>16.550030798853307</v>
      </c>
      <c r="R162" s="145">
        <f ca="1">VLOOKUP($D162,Curves!$N$2:$T$2600,5)*$B162</f>
        <v>8.1529073003868557</v>
      </c>
      <c r="S162" s="189">
        <f t="shared" ca="1" si="154"/>
        <v>1</v>
      </c>
      <c r="T162" s="190">
        <f t="shared" ca="1" si="155"/>
        <v>0</v>
      </c>
      <c r="U162" s="157">
        <f t="shared" ca="1" si="156"/>
        <v>15.724214770688082</v>
      </c>
      <c r="V162" s="157">
        <f t="shared" ca="1" si="157"/>
        <v>16.41788243663138</v>
      </c>
      <c r="W162" s="157">
        <f t="shared" ca="1" si="158"/>
        <v>16.383199053334213</v>
      </c>
      <c r="X162" s="144">
        <f ca="1">VLOOKUP($D162,Curves!$N$2:$T$2600,6)*$B162</f>
        <v>27.069480156772141</v>
      </c>
      <c r="Y162" s="145">
        <f ca="1">VLOOKUP($D162,Curves!$N$2:$T$2600,7)*$B162</f>
        <v>2.7348699371149214</v>
      </c>
      <c r="Z162" s="208">
        <f t="shared" ca="1" si="159"/>
        <v>1</v>
      </c>
      <c r="AA162" s="189">
        <f t="shared" ca="1" si="160"/>
        <v>0</v>
      </c>
      <c r="AB162" s="189">
        <f t="shared" ca="1" si="161"/>
        <v>1</v>
      </c>
      <c r="AC162" s="189">
        <f t="shared" ca="1" si="161"/>
        <v>1</v>
      </c>
      <c r="AD162" s="189">
        <f t="shared" ca="1" si="162"/>
        <v>1</v>
      </c>
      <c r="AE162" s="190">
        <f t="shared" ca="1" si="163"/>
        <v>0</v>
      </c>
      <c r="AF162" s="23">
        <f t="shared" ca="1" si="184"/>
        <v>105600</v>
      </c>
      <c r="AG162" s="23">
        <f t="shared" ca="1" si="185"/>
        <v>0</v>
      </c>
      <c r="AH162" s="23">
        <f t="shared" ca="1" si="192"/>
        <v>61200</v>
      </c>
      <c r="AI162" s="23">
        <f t="shared" ca="1" si="193"/>
        <v>0</v>
      </c>
      <c r="AJ162" s="23">
        <f t="shared" ca="1" si="126"/>
        <v>50400</v>
      </c>
      <c r="AK162" s="23">
        <f t="shared" ca="1" si="127"/>
        <v>0</v>
      </c>
      <c r="AL162" s="23">
        <f t="shared" ca="1" si="128"/>
        <v>60000</v>
      </c>
      <c r="AM162" s="23">
        <f t="shared" ca="1" si="129"/>
        <v>0</v>
      </c>
      <c r="AN162" s="23">
        <f t="shared" ca="1" si="132"/>
        <v>126720</v>
      </c>
      <c r="AO162" s="23">
        <f t="shared" ca="1" si="133"/>
        <v>0</v>
      </c>
      <c r="AP162" s="23">
        <f t="shared" ca="1" si="146"/>
        <v>66000</v>
      </c>
      <c r="AQ162" s="23">
        <f t="shared" ca="1" si="147"/>
        <v>0</v>
      </c>
      <c r="AR162" s="236">
        <f t="shared" ca="1" si="164"/>
        <v>469920</v>
      </c>
      <c r="AS162" s="23">
        <f t="shared" ca="1" si="172"/>
        <v>60000</v>
      </c>
      <c r="AT162" s="23">
        <f t="shared" ca="1" si="173"/>
        <v>0</v>
      </c>
      <c r="AU162" s="23">
        <f t="shared" ca="1" si="176"/>
        <v>60000</v>
      </c>
      <c r="AV162" s="23">
        <f t="shared" ca="1" si="177"/>
        <v>0</v>
      </c>
      <c r="AW162" s="23">
        <f t="shared" ca="1" si="186"/>
        <v>105600</v>
      </c>
      <c r="AX162" s="23">
        <f t="shared" ca="1" si="187"/>
        <v>0</v>
      </c>
      <c r="AY162" s="23">
        <f t="shared" ca="1" si="190"/>
        <v>130800</v>
      </c>
      <c r="AZ162" s="23">
        <f t="shared" ca="1" si="191"/>
        <v>0</v>
      </c>
      <c r="BA162" s="23">
        <f t="shared" ref="BA162:BA225" ca="1" si="196">$BA$7*$J$2*$J$5*$S162</f>
        <v>60000</v>
      </c>
      <c r="BB162" s="23">
        <f t="shared" ref="BB162:BB225" ca="1" si="197">$BA$7*$J$3*$J$5*$T162</f>
        <v>0</v>
      </c>
      <c r="BC162" s="23">
        <f t="shared" ca="1" si="130"/>
        <v>63600</v>
      </c>
      <c r="BD162" s="23">
        <f t="shared" ca="1" si="131"/>
        <v>0</v>
      </c>
      <c r="BE162" s="23">
        <f t="shared" ca="1" si="142"/>
        <v>63600</v>
      </c>
      <c r="BF162" s="23">
        <f t="shared" ca="1" si="143"/>
        <v>0</v>
      </c>
      <c r="BG162" s="23"/>
      <c r="BH162" s="23"/>
      <c r="BI162" s="23"/>
      <c r="BJ162" s="23"/>
      <c r="BK162" s="23"/>
      <c r="BL162" s="23"/>
      <c r="BM162" s="23"/>
      <c r="BN162" s="23"/>
      <c r="BO162" s="236">
        <f t="shared" ca="1" si="165"/>
        <v>543600</v>
      </c>
      <c r="BP162" s="23">
        <f t="shared" ca="1" si="168"/>
        <v>65400</v>
      </c>
      <c r="BQ162" s="23">
        <f t="shared" ca="1" si="169"/>
        <v>32700</v>
      </c>
      <c r="BR162" s="23">
        <f t="shared" ca="1" si="170"/>
        <v>62400</v>
      </c>
      <c r="BS162" s="23">
        <f t="shared" ca="1" si="171"/>
        <v>31200</v>
      </c>
      <c r="BT162" s="23">
        <f t="shared" ca="1" si="174"/>
        <v>67200</v>
      </c>
      <c r="BU162" s="23">
        <f t="shared" ca="1" si="175"/>
        <v>33600</v>
      </c>
      <c r="BV162" s="23">
        <f t="shared" ca="1" si="178"/>
        <v>8400</v>
      </c>
      <c r="BW162" s="23">
        <f t="shared" ca="1" si="179"/>
        <v>4200</v>
      </c>
      <c r="BX162" s="23">
        <f t="shared" ca="1" si="180"/>
        <v>66000</v>
      </c>
      <c r="BY162" s="23">
        <f t="shared" ca="1" si="181"/>
        <v>33000</v>
      </c>
      <c r="BZ162" s="23">
        <f t="shared" ca="1" si="188"/>
        <v>66000</v>
      </c>
      <c r="CA162" s="23">
        <f t="shared" ca="1" si="189"/>
        <v>33000</v>
      </c>
      <c r="CB162" s="23">
        <f t="shared" ca="1" si="194"/>
        <v>240000</v>
      </c>
      <c r="CC162" s="23">
        <f t="shared" ca="1" si="195"/>
        <v>120000</v>
      </c>
      <c r="CD162" s="23">
        <f t="shared" ca="1" si="134"/>
        <v>120000</v>
      </c>
      <c r="CE162" s="23">
        <f t="shared" ca="1" si="135"/>
        <v>60000</v>
      </c>
      <c r="CF162" s="23">
        <f t="shared" ca="1" si="136"/>
        <v>63600</v>
      </c>
      <c r="CG162" s="23">
        <f t="shared" ca="1" si="137"/>
        <v>31800</v>
      </c>
      <c r="CH162" s="23">
        <f t="shared" ca="1" si="144"/>
        <v>90000</v>
      </c>
      <c r="CI162" s="23">
        <f t="shared" ca="1" si="145"/>
        <v>45000</v>
      </c>
      <c r="CJ162" s="236">
        <f t="shared" ca="1" si="166"/>
        <v>1273500</v>
      </c>
      <c r="CQ162" s="23">
        <f t="shared" ca="1" si="182"/>
        <v>30000</v>
      </c>
      <c r="CR162" s="23">
        <f t="shared" ca="1" si="183"/>
        <v>15000</v>
      </c>
      <c r="CS162" s="23">
        <f t="shared" ca="1" si="138"/>
        <v>60000</v>
      </c>
      <c r="CT162" s="23">
        <f t="shared" ca="1" si="139"/>
        <v>30000</v>
      </c>
      <c r="CU162" s="23">
        <f t="shared" ca="1" si="140"/>
        <v>120000</v>
      </c>
      <c r="CV162" s="23">
        <f t="shared" ca="1" si="141"/>
        <v>60000</v>
      </c>
    </row>
    <row r="163" spans="1:100" x14ac:dyDescent="0.2">
      <c r="A163" s="180">
        <f ca="1">VLOOKUP($D163,Curves!$A$2:$I$1700,9)</f>
        <v>6.1299727009539999E-2</v>
      </c>
      <c r="B163" s="86">
        <f t="shared" ca="1" si="149"/>
        <v>0.45995747729325964</v>
      </c>
      <c r="C163" s="86">
        <f t="shared" ca="1" si="150"/>
        <v>30</v>
      </c>
      <c r="D163" s="143">
        <f t="shared" ca="1" si="167"/>
        <v>41579</v>
      </c>
      <c r="E163" s="181">
        <f ca="1">VLOOKUP($D163,Curves!$A$2:$H$1700,2)*$B163</f>
        <v>1.9741374925426702</v>
      </c>
      <c r="F163" s="180">
        <f ca="1">VLOOKUP($D163,Curves!$A$2:$H$1700,3)*$B163</f>
        <v>5.5194897275191154E-2</v>
      </c>
      <c r="G163" s="180">
        <f ca="1">VLOOKUP($D163,Curves!$A$2:$H$1700,7)*$B163</f>
        <v>-8.7391920685719326E-2</v>
      </c>
      <c r="H163" s="180">
        <f ca="1">VLOOKUP($D163,Curves!$A$2:$H$1700,5)*$B163</f>
        <v>4.5995747729325968E-3</v>
      </c>
      <c r="I163" s="180">
        <f ca="1">VLOOKUP($D163,Curves!$A$2:$H$1700,4)*$B163</f>
        <v>0</v>
      </c>
      <c r="J163" s="182">
        <f ca="1">VLOOKUP($D163,Curves!$A$2:$H$1700,8)*$B163</f>
        <v>0</v>
      </c>
      <c r="K163" s="180">
        <f t="shared" ca="1" si="151"/>
        <v>16.806031194070027</v>
      </c>
      <c r="L163" s="144">
        <f ca="1">VLOOKUP($D163,Curves!$N$2:$T$2600,2)*$B163</f>
        <v>19.589074033857891</v>
      </c>
      <c r="M163" s="145">
        <f ca="1">VLOOKUP($D163,Curves!$N$2:$T$2600,3)*$B163</f>
        <v>7.3777179357838847</v>
      </c>
      <c r="N163" s="189">
        <f t="shared" ca="1" si="152"/>
        <v>1</v>
      </c>
      <c r="O163" s="190">
        <f t="shared" ca="1" si="153"/>
        <v>0</v>
      </c>
      <c r="P163" s="181">
        <f t="shared" ca="1" si="148"/>
        <v>16.806031194070027</v>
      </c>
      <c r="Q163" s="144">
        <f ca="1">VLOOKUP($D163,Curves!$N$2:$T$2600,4)*$B163</f>
        <v>21.467309442333836</v>
      </c>
      <c r="R163" s="145">
        <f ca="1">VLOOKUP($D163,Curves!$N$2:$T$2600,5)*$B163</f>
        <v>8.6747980217508758</v>
      </c>
      <c r="S163" s="189">
        <f t="shared" ca="1" si="154"/>
        <v>1</v>
      </c>
      <c r="T163" s="190">
        <f t="shared" ca="1" si="155"/>
        <v>0</v>
      </c>
      <c r="U163" s="157">
        <f t="shared" ca="1" si="156"/>
        <v>16.15059178892713</v>
      </c>
      <c r="V163" s="157">
        <f t="shared" ca="1" si="157"/>
        <v>16.840528004867021</v>
      </c>
      <c r="W163" s="157">
        <f t="shared" ca="1" si="158"/>
        <v>16.806031194070027</v>
      </c>
      <c r="X163" s="144">
        <f ca="1">VLOOKUP($D163,Curves!$N$2:$T$2600,6)*$B163</f>
        <v>19.972795329185331</v>
      </c>
      <c r="Y163" s="145">
        <f ca="1">VLOOKUP($D163,Curves!$N$2:$T$2600,7)*$B163</f>
        <v>6.6731240533674976</v>
      </c>
      <c r="Z163" s="208">
        <f t="shared" ca="1" si="159"/>
        <v>1</v>
      </c>
      <c r="AA163" s="189">
        <f t="shared" ca="1" si="160"/>
        <v>0</v>
      </c>
      <c r="AB163" s="189">
        <f t="shared" ca="1" si="161"/>
        <v>1</v>
      </c>
      <c r="AC163" s="189">
        <f t="shared" ca="1" si="161"/>
        <v>1</v>
      </c>
      <c r="AD163" s="189">
        <f t="shared" ca="1" si="162"/>
        <v>1</v>
      </c>
      <c r="AE163" s="190">
        <f t="shared" ca="1" si="163"/>
        <v>0</v>
      </c>
      <c r="AF163" s="23">
        <f t="shared" ca="1" si="184"/>
        <v>105600</v>
      </c>
      <c r="AG163" s="23">
        <f t="shared" ca="1" si="185"/>
        <v>0</v>
      </c>
      <c r="AH163" s="23">
        <f t="shared" ca="1" si="192"/>
        <v>61200</v>
      </c>
      <c r="AI163" s="23">
        <f t="shared" ca="1" si="193"/>
        <v>0</v>
      </c>
      <c r="AJ163" s="23">
        <f t="shared" ca="1" si="126"/>
        <v>50400</v>
      </c>
      <c r="AK163" s="23">
        <f t="shared" ca="1" si="127"/>
        <v>0</v>
      </c>
      <c r="AL163" s="23">
        <f t="shared" ca="1" si="128"/>
        <v>60000</v>
      </c>
      <c r="AM163" s="23">
        <f t="shared" ca="1" si="129"/>
        <v>0</v>
      </c>
      <c r="AN163" s="23">
        <f t="shared" ca="1" si="132"/>
        <v>126720</v>
      </c>
      <c r="AO163" s="23">
        <f t="shared" ca="1" si="133"/>
        <v>0</v>
      </c>
      <c r="AP163" s="23">
        <f t="shared" ca="1" si="146"/>
        <v>66000</v>
      </c>
      <c r="AQ163" s="23">
        <f t="shared" ca="1" si="147"/>
        <v>0</v>
      </c>
      <c r="AR163" s="236">
        <f t="shared" ca="1" si="164"/>
        <v>469920</v>
      </c>
      <c r="AS163" s="23">
        <f t="shared" ca="1" si="172"/>
        <v>60000</v>
      </c>
      <c r="AT163" s="23">
        <f t="shared" ca="1" si="173"/>
        <v>0</v>
      </c>
      <c r="AU163" s="23">
        <f t="shared" ca="1" si="176"/>
        <v>60000</v>
      </c>
      <c r="AV163" s="23">
        <f t="shared" ca="1" si="177"/>
        <v>0</v>
      </c>
      <c r="AW163" s="23">
        <f t="shared" ca="1" si="186"/>
        <v>105600</v>
      </c>
      <c r="AX163" s="23">
        <f t="shared" ca="1" si="187"/>
        <v>0</v>
      </c>
      <c r="AY163" s="23">
        <f t="shared" ca="1" si="190"/>
        <v>130800</v>
      </c>
      <c r="AZ163" s="23">
        <f t="shared" ca="1" si="191"/>
        <v>0</v>
      </c>
      <c r="BA163" s="23">
        <f t="shared" ca="1" si="196"/>
        <v>60000</v>
      </c>
      <c r="BB163" s="23">
        <f t="shared" ca="1" si="197"/>
        <v>0</v>
      </c>
      <c r="BC163" s="23">
        <f t="shared" ca="1" si="130"/>
        <v>63600</v>
      </c>
      <c r="BD163" s="23">
        <f t="shared" ca="1" si="131"/>
        <v>0</v>
      </c>
      <c r="BE163" s="23">
        <f t="shared" ca="1" si="142"/>
        <v>63600</v>
      </c>
      <c r="BF163" s="23">
        <f t="shared" ca="1" si="143"/>
        <v>0</v>
      </c>
      <c r="BG163" s="23"/>
      <c r="BH163" s="23"/>
      <c r="BI163" s="23"/>
      <c r="BJ163" s="23"/>
      <c r="BK163" s="23"/>
      <c r="BL163" s="23"/>
      <c r="BM163" s="23"/>
      <c r="BN163" s="23"/>
      <c r="BO163" s="236">
        <f t="shared" ca="1" si="165"/>
        <v>543600</v>
      </c>
      <c r="BP163" s="23">
        <f t="shared" ca="1" si="168"/>
        <v>65400</v>
      </c>
      <c r="BQ163" s="23">
        <f t="shared" ca="1" si="169"/>
        <v>32700</v>
      </c>
      <c r="BR163" s="23">
        <f t="shared" ca="1" si="170"/>
        <v>62400</v>
      </c>
      <c r="BS163" s="23">
        <f t="shared" ca="1" si="171"/>
        <v>31200</v>
      </c>
      <c r="BT163" s="23">
        <f t="shared" ca="1" si="174"/>
        <v>67200</v>
      </c>
      <c r="BU163" s="23">
        <f t="shared" ca="1" si="175"/>
        <v>33600</v>
      </c>
      <c r="BV163" s="23">
        <f t="shared" ca="1" si="178"/>
        <v>8400</v>
      </c>
      <c r="BW163" s="23">
        <f t="shared" ca="1" si="179"/>
        <v>4200</v>
      </c>
      <c r="BX163" s="23">
        <f t="shared" ca="1" si="180"/>
        <v>66000</v>
      </c>
      <c r="BY163" s="23">
        <f t="shared" ca="1" si="181"/>
        <v>33000</v>
      </c>
      <c r="BZ163" s="23">
        <f t="shared" ca="1" si="188"/>
        <v>66000</v>
      </c>
      <c r="CA163" s="23">
        <f t="shared" ca="1" si="189"/>
        <v>33000</v>
      </c>
      <c r="CB163" s="23">
        <f t="shared" ca="1" si="194"/>
        <v>240000</v>
      </c>
      <c r="CC163" s="23">
        <f t="shared" ca="1" si="195"/>
        <v>120000</v>
      </c>
      <c r="CD163" s="23">
        <f t="shared" ca="1" si="134"/>
        <v>120000</v>
      </c>
      <c r="CE163" s="23">
        <f t="shared" ca="1" si="135"/>
        <v>60000</v>
      </c>
      <c r="CF163" s="23">
        <f t="shared" ca="1" si="136"/>
        <v>63600</v>
      </c>
      <c r="CG163" s="23">
        <f t="shared" ca="1" si="137"/>
        <v>31800</v>
      </c>
      <c r="CH163" s="23">
        <f t="shared" ca="1" si="144"/>
        <v>90000</v>
      </c>
      <c r="CI163" s="23">
        <f t="shared" ca="1" si="145"/>
        <v>45000</v>
      </c>
      <c r="CJ163" s="236">
        <f t="shared" ca="1" si="166"/>
        <v>1273500</v>
      </c>
      <c r="CQ163" s="23">
        <f t="shared" ca="1" si="182"/>
        <v>30000</v>
      </c>
      <c r="CR163" s="23">
        <f t="shared" ca="1" si="183"/>
        <v>15000</v>
      </c>
      <c r="CS163" s="23">
        <f t="shared" ca="1" si="138"/>
        <v>60000</v>
      </c>
      <c r="CT163" s="23">
        <f t="shared" ca="1" si="139"/>
        <v>30000</v>
      </c>
      <c r="CU163" s="23">
        <f t="shared" ca="1" si="140"/>
        <v>120000</v>
      </c>
      <c r="CV163" s="23">
        <f t="shared" ca="1" si="141"/>
        <v>60000</v>
      </c>
    </row>
    <row r="164" spans="1:100" x14ac:dyDescent="0.2">
      <c r="A164" s="180">
        <f ca="1">VLOOKUP($D164,Curves!$A$2:$I$1700,9)</f>
        <v>6.1320744260663002E-2</v>
      </c>
      <c r="B164" s="86">
        <f t="shared" ca="1" si="149"/>
        <v>0.45756127506098093</v>
      </c>
      <c r="C164" s="86">
        <f t="shared" ca="1" si="150"/>
        <v>31</v>
      </c>
      <c r="D164" s="143">
        <f t="shared" ca="1" si="167"/>
        <v>41609</v>
      </c>
      <c r="E164" s="181">
        <f ca="1">VLOOKUP($D164,Curves!$A$2:$H$1700,2)*$B164</f>
        <v>2.0256237646949624</v>
      </c>
      <c r="F164" s="180">
        <f ca="1">VLOOKUP($D164,Curves!$A$2:$H$1700,3)*$B164</f>
        <v>5.4907353007317708E-2</v>
      </c>
      <c r="G164" s="180">
        <f ca="1">VLOOKUP($D164,Curves!$A$2:$H$1700,7)*$B164</f>
        <v>-8.6936642261586372E-2</v>
      </c>
      <c r="H164" s="180">
        <f ca="1">VLOOKUP($D164,Curves!$A$2:$H$1700,5)*$B164</f>
        <v>4.5756127506098093E-3</v>
      </c>
      <c r="I164" s="180">
        <f ca="1">VLOOKUP($D164,Curves!$A$2:$H$1700,4)*$B164</f>
        <v>0</v>
      </c>
      <c r="J164" s="182">
        <f ca="1">VLOOKUP($D164,Curves!$A$2:$H$1700,8)*$B164</f>
        <v>0</v>
      </c>
      <c r="K164" s="180">
        <f t="shared" ca="1" si="151"/>
        <v>17.192178235212218</v>
      </c>
      <c r="L164" s="144">
        <f ca="1">VLOOKUP($D164,Curves!$N$2:$T$2600,2)*$B164</f>
        <v>24.977757764073996</v>
      </c>
      <c r="M164" s="145">
        <f ca="1">VLOOKUP($D164,Curves!$N$2:$T$2600,3)*$B164</f>
        <v>8.8858399616842512</v>
      </c>
      <c r="N164" s="189">
        <f t="shared" ca="1" si="152"/>
        <v>1</v>
      </c>
      <c r="O164" s="190">
        <f t="shared" ca="1" si="153"/>
        <v>0</v>
      </c>
      <c r="P164" s="181">
        <f t="shared" ca="1" si="148"/>
        <v>17.192178235212218</v>
      </c>
      <c r="Q164" s="144">
        <f ca="1">VLOOKUP($D164,Curves!$N$2:$T$2600,4)*$B164</f>
        <v>27.303769560744808</v>
      </c>
      <c r="R164" s="145">
        <f ca="1">VLOOKUP($D164,Curves!$N$2:$T$2600,5)*$B164</f>
        <v>11.352095234262936</v>
      </c>
      <c r="S164" s="189">
        <f t="shared" ca="1" si="154"/>
        <v>1</v>
      </c>
      <c r="T164" s="190">
        <f t="shared" ca="1" si="155"/>
        <v>0</v>
      </c>
      <c r="U164" s="157">
        <f t="shared" ca="1" si="156"/>
        <v>16.54015341825032</v>
      </c>
      <c r="V164" s="157">
        <f t="shared" ca="1" si="157"/>
        <v>17.226495330841793</v>
      </c>
      <c r="W164" s="157">
        <f t="shared" ca="1" si="158"/>
        <v>17.192178235212218</v>
      </c>
      <c r="X164" s="144">
        <f ca="1">VLOOKUP($D164,Curves!$N$2:$T$2600,6)*$B164</f>
        <v>26.73216384365162</v>
      </c>
      <c r="Y164" s="145">
        <f ca="1">VLOOKUP($D164,Curves!$N$2:$T$2600,7)*$B164</f>
        <v>8.7490455154695983</v>
      </c>
      <c r="Z164" s="208">
        <f t="shared" ca="1" si="159"/>
        <v>1</v>
      </c>
      <c r="AA164" s="189">
        <f t="shared" ca="1" si="160"/>
        <v>0</v>
      </c>
      <c r="AB164" s="189">
        <f t="shared" ca="1" si="161"/>
        <v>1</v>
      </c>
      <c r="AC164" s="189">
        <f t="shared" ca="1" si="161"/>
        <v>1</v>
      </c>
      <c r="AD164" s="189">
        <f t="shared" ca="1" si="162"/>
        <v>1</v>
      </c>
      <c r="AE164" s="190">
        <f t="shared" ca="1" si="163"/>
        <v>0</v>
      </c>
      <c r="AF164" s="23">
        <f t="shared" ca="1" si="184"/>
        <v>105600</v>
      </c>
      <c r="AG164" s="23">
        <f t="shared" ca="1" si="185"/>
        <v>0</v>
      </c>
      <c r="AH164" s="23">
        <f t="shared" ca="1" si="192"/>
        <v>61200</v>
      </c>
      <c r="AI164" s="23">
        <f t="shared" ca="1" si="193"/>
        <v>0</v>
      </c>
      <c r="AJ164" s="23">
        <f t="shared" ca="1" si="126"/>
        <v>50400</v>
      </c>
      <c r="AK164" s="23">
        <f t="shared" ca="1" si="127"/>
        <v>0</v>
      </c>
      <c r="AL164" s="23">
        <f t="shared" ca="1" si="128"/>
        <v>60000</v>
      </c>
      <c r="AM164" s="23">
        <f t="shared" ca="1" si="129"/>
        <v>0</v>
      </c>
      <c r="AN164" s="23">
        <f t="shared" ca="1" si="132"/>
        <v>126720</v>
      </c>
      <c r="AO164" s="23">
        <f t="shared" ca="1" si="133"/>
        <v>0</v>
      </c>
      <c r="AP164" s="23">
        <f t="shared" ca="1" si="146"/>
        <v>66000</v>
      </c>
      <c r="AQ164" s="23">
        <f t="shared" ca="1" si="147"/>
        <v>0</v>
      </c>
      <c r="AR164" s="236">
        <f t="shared" ca="1" si="164"/>
        <v>469920</v>
      </c>
      <c r="AS164" s="23">
        <f t="shared" ca="1" si="172"/>
        <v>60000</v>
      </c>
      <c r="AT164" s="23">
        <f t="shared" ca="1" si="173"/>
        <v>0</v>
      </c>
      <c r="AU164" s="23">
        <f t="shared" ca="1" si="176"/>
        <v>60000</v>
      </c>
      <c r="AV164" s="23">
        <f t="shared" ca="1" si="177"/>
        <v>0</v>
      </c>
      <c r="AW164" s="23">
        <f t="shared" ca="1" si="186"/>
        <v>105600</v>
      </c>
      <c r="AX164" s="23">
        <f t="shared" ca="1" si="187"/>
        <v>0</v>
      </c>
      <c r="AY164" s="23">
        <f t="shared" ca="1" si="190"/>
        <v>130800</v>
      </c>
      <c r="AZ164" s="23">
        <f t="shared" ca="1" si="191"/>
        <v>0</v>
      </c>
      <c r="BA164" s="23">
        <f t="shared" ca="1" si="196"/>
        <v>60000</v>
      </c>
      <c r="BB164" s="23">
        <f t="shared" ca="1" si="197"/>
        <v>0</v>
      </c>
      <c r="BC164" s="23">
        <f t="shared" ca="1" si="130"/>
        <v>63600</v>
      </c>
      <c r="BD164" s="23">
        <f t="shared" ca="1" si="131"/>
        <v>0</v>
      </c>
      <c r="BE164" s="23">
        <f t="shared" ca="1" si="142"/>
        <v>63600</v>
      </c>
      <c r="BF164" s="23">
        <f t="shared" ca="1" si="143"/>
        <v>0</v>
      </c>
      <c r="BG164" s="23"/>
      <c r="BH164" s="23"/>
      <c r="BI164" s="23"/>
      <c r="BJ164" s="23"/>
      <c r="BK164" s="23"/>
      <c r="BL164" s="23"/>
      <c r="BM164" s="23"/>
      <c r="BN164" s="23"/>
      <c r="BO164" s="236">
        <f t="shared" ca="1" si="165"/>
        <v>543600</v>
      </c>
      <c r="BP164" s="23">
        <f t="shared" ca="1" si="168"/>
        <v>65400</v>
      </c>
      <c r="BQ164" s="23">
        <f t="shared" ca="1" si="169"/>
        <v>32700</v>
      </c>
      <c r="BR164" s="23">
        <f t="shared" ca="1" si="170"/>
        <v>62400</v>
      </c>
      <c r="BS164" s="23">
        <f t="shared" ca="1" si="171"/>
        <v>31200</v>
      </c>
      <c r="BT164" s="23">
        <f t="shared" ca="1" si="174"/>
        <v>67200</v>
      </c>
      <c r="BU164" s="23">
        <f t="shared" ca="1" si="175"/>
        <v>33600</v>
      </c>
      <c r="BV164" s="23">
        <f t="shared" ca="1" si="178"/>
        <v>8400</v>
      </c>
      <c r="BW164" s="23">
        <f t="shared" ca="1" si="179"/>
        <v>4200</v>
      </c>
      <c r="BX164" s="23">
        <f t="shared" ca="1" si="180"/>
        <v>66000</v>
      </c>
      <c r="BY164" s="23">
        <f t="shared" ca="1" si="181"/>
        <v>33000</v>
      </c>
      <c r="BZ164" s="23">
        <f t="shared" ca="1" si="188"/>
        <v>66000</v>
      </c>
      <c r="CA164" s="23">
        <f t="shared" ca="1" si="189"/>
        <v>33000</v>
      </c>
      <c r="CB164" s="23">
        <f t="shared" ca="1" si="194"/>
        <v>240000</v>
      </c>
      <c r="CC164" s="23">
        <f t="shared" ca="1" si="195"/>
        <v>120000</v>
      </c>
      <c r="CD164" s="23">
        <f t="shared" ca="1" si="134"/>
        <v>120000</v>
      </c>
      <c r="CE164" s="23">
        <f t="shared" ca="1" si="135"/>
        <v>60000</v>
      </c>
      <c r="CF164" s="23">
        <f t="shared" ca="1" si="136"/>
        <v>63600</v>
      </c>
      <c r="CG164" s="23">
        <f t="shared" ca="1" si="137"/>
        <v>31800</v>
      </c>
      <c r="CH164" s="23">
        <f t="shared" ca="1" si="144"/>
        <v>90000</v>
      </c>
      <c r="CI164" s="23">
        <f t="shared" ca="1" si="145"/>
        <v>45000</v>
      </c>
      <c r="CJ164" s="236">
        <f t="shared" ca="1" si="166"/>
        <v>1273500</v>
      </c>
      <c r="CQ164" s="23">
        <f t="shared" ca="1" si="182"/>
        <v>30000</v>
      </c>
      <c r="CR164" s="23">
        <f t="shared" ca="1" si="183"/>
        <v>15000</v>
      </c>
      <c r="CS164" s="23">
        <f t="shared" ca="1" si="138"/>
        <v>60000</v>
      </c>
      <c r="CT164" s="23">
        <f t="shared" ca="1" si="139"/>
        <v>30000</v>
      </c>
      <c r="CU164" s="23">
        <f t="shared" ca="1" si="140"/>
        <v>120000</v>
      </c>
      <c r="CV164" s="23">
        <f t="shared" ca="1" si="141"/>
        <v>60000</v>
      </c>
    </row>
    <row r="165" spans="1:100" x14ac:dyDescent="0.2">
      <c r="A165" s="180">
        <f ca="1">VLOOKUP($D165,Curves!$A$2:$I$1700,9)</f>
        <v>6.1342462086977002E-2</v>
      </c>
      <c r="B165" s="86">
        <f t="shared" ca="1" si="149"/>
        <v>0.45509671277652874</v>
      </c>
      <c r="C165" s="86">
        <f t="shared" ca="1" si="150"/>
        <v>31</v>
      </c>
      <c r="D165" s="143">
        <f t="shared" ca="1" si="167"/>
        <v>41640</v>
      </c>
      <c r="E165" s="181">
        <f ca="1">VLOOKUP($D165,Curves!$A$2:$H$1700,2)*$B165</f>
        <v>2.1253016486663894</v>
      </c>
      <c r="F165" s="180">
        <f ca="1">VLOOKUP($D165,Curves!$A$2:$H$1700,3)*$B165</f>
        <v>5.4611605533183449E-2</v>
      </c>
      <c r="G165" s="180">
        <f ca="1">VLOOKUP($D165,Curves!$A$2:$H$1700,7)*$B165</f>
        <v>-8.6468375427540461E-2</v>
      </c>
      <c r="H165" s="180">
        <f ca="1">VLOOKUP($D165,Curves!$A$2:$H$1700,5)*$B165</f>
        <v>4.5509671277652874E-3</v>
      </c>
      <c r="I165" s="180">
        <f ca="1">VLOOKUP($D165,Curves!$A$2:$H$1700,4)*$B165</f>
        <v>0</v>
      </c>
      <c r="J165" s="182">
        <f ca="1">VLOOKUP($D165,Curves!$A$2:$H$1700,8)*$B165</f>
        <v>0</v>
      </c>
      <c r="K165" s="180">
        <f t="shared" ca="1" si="151"/>
        <v>17.939762364997918</v>
      </c>
      <c r="L165" s="144">
        <f ca="1">VLOOKUP($D165,Curves!$N$2:$T$2600,2)*$B165</f>
        <v>16.651479238074636</v>
      </c>
      <c r="M165" s="145">
        <f ca="1">VLOOKUP($D165,Curves!$N$2:$T$2600,3)*$B165</f>
        <v>7.8595202296506512</v>
      </c>
      <c r="N165" s="189">
        <f t="shared" ca="1" si="152"/>
        <v>0</v>
      </c>
      <c r="O165" s="190">
        <f t="shared" ca="1" si="153"/>
        <v>0</v>
      </c>
      <c r="P165" s="181">
        <f t="shared" ca="1" si="148"/>
        <v>17.939762364997918</v>
      </c>
      <c r="Q165" s="144">
        <f ca="1">VLOOKUP($D165,Curves!$N$2:$T$2600,4)*$B165</f>
        <v>21.695542714122215</v>
      </c>
      <c r="R165" s="145">
        <f ca="1">VLOOKUP($D165,Curves!$N$2:$T$2600,5)*$B165</f>
        <v>9.770926423312071</v>
      </c>
      <c r="S165" s="189">
        <f t="shared" ca="1" si="154"/>
        <v>1</v>
      </c>
      <c r="T165" s="190">
        <f t="shared" ca="1" si="155"/>
        <v>0</v>
      </c>
      <c r="U165" s="157">
        <f t="shared" ca="1" si="156"/>
        <v>17.291249549291365</v>
      </c>
      <c r="V165" s="157">
        <f t="shared" ca="1" si="157"/>
        <v>17.973894618456161</v>
      </c>
      <c r="W165" s="157">
        <f t="shared" ca="1" si="158"/>
        <v>17.939762364997918</v>
      </c>
      <c r="X165" s="144">
        <f ca="1">VLOOKUP($D165,Curves!$N$2:$T$2600,6)*$B165</f>
        <v>17.486242134676516</v>
      </c>
      <c r="Y165" s="145">
        <f ca="1">VLOOKUP($D165,Curves!$N$2:$T$2600,7)*$B165</f>
        <v>6.943191945033317</v>
      </c>
      <c r="Z165" s="208">
        <f t="shared" ca="1" si="159"/>
        <v>1</v>
      </c>
      <c r="AA165" s="189">
        <f t="shared" ca="1" si="160"/>
        <v>0</v>
      </c>
      <c r="AB165" s="189">
        <f t="shared" ca="1" si="161"/>
        <v>0</v>
      </c>
      <c r="AC165" s="189">
        <f t="shared" ca="1" si="161"/>
        <v>0</v>
      </c>
      <c r="AD165" s="189">
        <f t="shared" ca="1" si="162"/>
        <v>0</v>
      </c>
      <c r="AE165" s="190">
        <f t="shared" ca="1" si="163"/>
        <v>0</v>
      </c>
      <c r="AF165" s="23">
        <f t="shared" ca="1" si="184"/>
        <v>0</v>
      </c>
      <c r="AG165" s="23">
        <f t="shared" ca="1" si="185"/>
        <v>0</v>
      </c>
      <c r="AH165" s="23">
        <f t="shared" ca="1" si="192"/>
        <v>0</v>
      </c>
      <c r="AI165" s="23">
        <f t="shared" ca="1" si="193"/>
        <v>0</v>
      </c>
      <c r="AJ165" s="23">
        <f t="shared" ref="AJ165:AJ228" ca="1" si="198">$AJ$7*$J$2*$J$5*$N165</f>
        <v>0</v>
      </c>
      <c r="AK165" s="23">
        <f t="shared" ref="AK165:AK228" ca="1" si="199">$AJ$7*$J$3*$J$5*$O165</f>
        <v>0</v>
      </c>
      <c r="AL165" s="23">
        <f t="shared" ref="AL165:AL228" ca="1" si="200">$AL$7*$J$2*$J$5*$N165</f>
        <v>0</v>
      </c>
      <c r="AM165" s="23">
        <f t="shared" ref="AM165:AM228" ca="1" si="201">$AL$7*$J$3*$J$5*$O165</f>
        <v>0</v>
      </c>
      <c r="AN165" s="23">
        <f t="shared" ca="1" si="132"/>
        <v>0</v>
      </c>
      <c r="AO165" s="23">
        <f t="shared" ca="1" si="133"/>
        <v>0</v>
      </c>
      <c r="AP165" s="23">
        <f t="shared" ca="1" si="146"/>
        <v>0</v>
      </c>
      <c r="AQ165" s="23">
        <f t="shared" ca="1" si="147"/>
        <v>0</v>
      </c>
      <c r="AR165" s="236">
        <f t="shared" ca="1" si="164"/>
        <v>0</v>
      </c>
      <c r="AS165" s="23">
        <f t="shared" ca="1" si="172"/>
        <v>60000</v>
      </c>
      <c r="AT165" s="23">
        <f t="shared" ca="1" si="173"/>
        <v>0</v>
      </c>
      <c r="AU165" s="23">
        <f t="shared" ca="1" si="176"/>
        <v>60000</v>
      </c>
      <c r="AV165" s="23">
        <f t="shared" ca="1" si="177"/>
        <v>0</v>
      </c>
      <c r="AW165" s="23">
        <f t="shared" ca="1" si="186"/>
        <v>105600</v>
      </c>
      <c r="AX165" s="23">
        <f t="shared" ca="1" si="187"/>
        <v>0</v>
      </c>
      <c r="AY165" s="23">
        <f t="shared" ca="1" si="190"/>
        <v>130800</v>
      </c>
      <c r="AZ165" s="23">
        <f t="shared" ca="1" si="191"/>
        <v>0</v>
      </c>
      <c r="BA165" s="23">
        <f t="shared" ca="1" si="196"/>
        <v>60000</v>
      </c>
      <c r="BB165" s="23">
        <f t="shared" ca="1" si="197"/>
        <v>0</v>
      </c>
      <c r="BC165" s="23">
        <f t="shared" ref="BC165:BC228" ca="1" si="202">$BC$7*$J$2*$J$5*$S165</f>
        <v>63600</v>
      </c>
      <c r="BD165" s="23">
        <f t="shared" ref="BD165:BD228" ca="1" si="203">$BC$7*$J$3*$J$5*$T165</f>
        <v>0</v>
      </c>
      <c r="BE165" s="23">
        <f t="shared" ca="1" si="142"/>
        <v>63600</v>
      </c>
      <c r="BF165" s="23">
        <f t="shared" ca="1" si="143"/>
        <v>0</v>
      </c>
      <c r="BG165" s="23"/>
      <c r="BH165" s="23"/>
      <c r="BI165" s="23"/>
      <c r="BJ165" s="23"/>
      <c r="BK165" s="23"/>
      <c r="BL165" s="23"/>
      <c r="BM165" s="23"/>
      <c r="BN165" s="23"/>
      <c r="BO165" s="236">
        <f t="shared" ca="1" si="165"/>
        <v>543600</v>
      </c>
      <c r="BP165" s="23">
        <f t="shared" ca="1" si="168"/>
        <v>0</v>
      </c>
      <c r="BQ165" s="23">
        <f t="shared" ca="1" si="169"/>
        <v>0</v>
      </c>
      <c r="BR165" s="23">
        <f t="shared" ca="1" si="170"/>
        <v>0</v>
      </c>
      <c r="BS165" s="23">
        <f t="shared" ca="1" si="171"/>
        <v>0</v>
      </c>
      <c r="BT165" s="23">
        <f t="shared" ca="1" si="174"/>
        <v>0</v>
      </c>
      <c r="BU165" s="23">
        <f t="shared" ca="1" si="175"/>
        <v>0</v>
      </c>
      <c r="BV165" s="23">
        <f t="shared" ca="1" si="178"/>
        <v>0</v>
      </c>
      <c r="BW165" s="23">
        <f t="shared" ca="1" si="179"/>
        <v>0</v>
      </c>
      <c r="BX165" s="23">
        <f t="shared" ca="1" si="180"/>
        <v>0</v>
      </c>
      <c r="BY165" s="23">
        <f t="shared" ca="1" si="181"/>
        <v>0</v>
      </c>
      <c r="BZ165" s="23">
        <f t="shared" ca="1" si="188"/>
        <v>0</v>
      </c>
      <c r="CA165" s="23">
        <f t="shared" ca="1" si="189"/>
        <v>0</v>
      </c>
      <c r="CB165" s="23">
        <f t="shared" ca="1" si="194"/>
        <v>0</v>
      </c>
      <c r="CC165" s="23">
        <f t="shared" ca="1" si="195"/>
        <v>0</v>
      </c>
      <c r="CD165" s="23">
        <f t="shared" ca="1" si="134"/>
        <v>0</v>
      </c>
      <c r="CE165" s="23">
        <f t="shared" ca="1" si="135"/>
        <v>0</v>
      </c>
      <c r="CF165" s="23">
        <f t="shared" ca="1" si="136"/>
        <v>0</v>
      </c>
      <c r="CG165" s="23">
        <f t="shared" ca="1" si="137"/>
        <v>0</v>
      </c>
      <c r="CH165" s="23">
        <f t="shared" ca="1" si="144"/>
        <v>0</v>
      </c>
      <c r="CI165" s="23">
        <f t="shared" ca="1" si="145"/>
        <v>0</v>
      </c>
      <c r="CJ165" s="236">
        <f t="shared" ca="1" si="166"/>
        <v>0</v>
      </c>
      <c r="CQ165" s="23">
        <f t="shared" ca="1" si="182"/>
        <v>0</v>
      </c>
      <c r="CR165" s="23">
        <f t="shared" ca="1" si="183"/>
        <v>0</v>
      </c>
      <c r="CS165" s="23">
        <f t="shared" ca="1" si="138"/>
        <v>0</v>
      </c>
      <c r="CT165" s="23">
        <f t="shared" ca="1" si="139"/>
        <v>0</v>
      </c>
      <c r="CU165" s="23">
        <f t="shared" ca="1" si="140"/>
        <v>0</v>
      </c>
      <c r="CV165" s="23">
        <f t="shared" ca="1" si="141"/>
        <v>0</v>
      </c>
    </row>
    <row r="166" spans="1:100" x14ac:dyDescent="0.2">
      <c r="A166" s="180">
        <f ca="1">VLOOKUP($D166,Curves!$A$2:$I$1700,9)</f>
        <v>6.1364179913447003E-2</v>
      </c>
      <c r="B166" s="86">
        <f t="shared" ca="1" si="149"/>
        <v>0.45264380764178125</v>
      </c>
      <c r="C166" s="86">
        <f t="shared" ca="1" si="150"/>
        <v>28</v>
      </c>
      <c r="D166" s="143">
        <f t="shared" ca="1" si="167"/>
        <v>41671</v>
      </c>
      <c r="E166" s="181">
        <f ca="1">VLOOKUP($D166,Curves!$A$2:$H$1700,2)*$B166</f>
        <v>2.0617925438083136</v>
      </c>
      <c r="F166" s="180">
        <f ca="1">VLOOKUP($D166,Curves!$A$2:$H$1700,3)*$B166</f>
        <v>5.4317256917013751E-2</v>
      </c>
      <c r="G166" s="180">
        <f ca="1">VLOOKUP($D166,Curves!$A$2:$H$1700,7)*$B166</f>
        <v>-8.6002323451938437E-2</v>
      </c>
      <c r="H166" s="180">
        <f ca="1">VLOOKUP($D166,Curves!$A$2:$H$1700,5)*$B166</f>
        <v>4.5264380764178129E-3</v>
      </c>
      <c r="I166" s="180">
        <f ca="1">VLOOKUP($D166,Curves!$A$2:$H$1700,4)*$B166</f>
        <v>0</v>
      </c>
      <c r="J166" s="182">
        <f ca="1">VLOOKUP($D166,Curves!$A$2:$H$1700,8)*$B166</f>
        <v>0</v>
      </c>
      <c r="K166" s="180">
        <f t="shared" ca="1" si="151"/>
        <v>17.463444078562354</v>
      </c>
      <c r="L166" s="144">
        <f ca="1">VLOOKUP($D166,Curves!$N$2:$T$2600,2)*$B166</f>
        <v>19.088821091056364</v>
      </c>
      <c r="M166" s="145">
        <f ca="1">VLOOKUP($D166,Curves!$N$2:$T$2600,3)*$B166</f>
        <v>11.116931915682146</v>
      </c>
      <c r="N166" s="189">
        <f t="shared" ca="1" si="152"/>
        <v>1</v>
      </c>
      <c r="O166" s="190">
        <f t="shared" ca="1" si="153"/>
        <v>0</v>
      </c>
      <c r="P166" s="181">
        <f t="shared" ca="1" si="148"/>
        <v>17.463444078562354</v>
      </c>
      <c r="Q166" s="144">
        <f ca="1">VLOOKUP($D166,Curves!$N$2:$T$2600,4)*$B166</f>
        <v>18.142288009763192</v>
      </c>
      <c r="R166" s="145">
        <f ca="1">VLOOKUP($D166,Curves!$N$2:$T$2600,5)*$B166</f>
        <v>11.438309019107813</v>
      </c>
      <c r="S166" s="189">
        <f t="shared" ca="1" si="154"/>
        <v>1</v>
      </c>
      <c r="T166" s="190">
        <f t="shared" ca="1" si="155"/>
        <v>0</v>
      </c>
      <c r="U166" s="157">
        <f t="shared" ca="1" si="156"/>
        <v>16.818426652672812</v>
      </c>
      <c r="V166" s="157">
        <f t="shared" ca="1" si="157"/>
        <v>17.497392364135486</v>
      </c>
      <c r="W166" s="157">
        <f t="shared" ca="1" si="158"/>
        <v>17.463444078562354</v>
      </c>
      <c r="X166" s="144">
        <f ca="1">VLOOKUP($D166,Curves!$N$2:$T$2600,6)*$B166</f>
        <v>22.643534217069078</v>
      </c>
      <c r="Y166" s="145">
        <f ca="1">VLOOKUP($D166,Curves!$N$2:$T$2600,7)*$B166</f>
        <v>12.956020010501067</v>
      </c>
      <c r="Z166" s="208">
        <f t="shared" ca="1" si="159"/>
        <v>1</v>
      </c>
      <c r="AA166" s="189">
        <f t="shared" ca="1" si="160"/>
        <v>0</v>
      </c>
      <c r="AB166" s="189">
        <f t="shared" ca="1" si="161"/>
        <v>1</v>
      </c>
      <c r="AC166" s="189">
        <f t="shared" ca="1" si="161"/>
        <v>1</v>
      </c>
      <c r="AD166" s="189">
        <f t="shared" ca="1" si="162"/>
        <v>1</v>
      </c>
      <c r="AE166" s="190">
        <f t="shared" ca="1" si="163"/>
        <v>0</v>
      </c>
      <c r="AF166" s="23">
        <f t="shared" ca="1" si="184"/>
        <v>105600</v>
      </c>
      <c r="AG166" s="23">
        <f t="shared" ca="1" si="185"/>
        <v>0</v>
      </c>
      <c r="AH166" s="23">
        <f t="shared" ca="1" si="192"/>
        <v>61200</v>
      </c>
      <c r="AI166" s="23">
        <f t="shared" ca="1" si="193"/>
        <v>0</v>
      </c>
      <c r="AJ166" s="23">
        <f t="shared" ca="1" si="198"/>
        <v>50400</v>
      </c>
      <c r="AK166" s="23">
        <f t="shared" ca="1" si="199"/>
        <v>0</v>
      </c>
      <c r="AL166" s="23">
        <f t="shared" ca="1" si="200"/>
        <v>60000</v>
      </c>
      <c r="AM166" s="23">
        <f t="shared" ca="1" si="201"/>
        <v>0</v>
      </c>
      <c r="AN166" s="23">
        <f t="shared" ref="AN166:AN229" ca="1" si="204">$AN$7*$J$2*$J$5*$N166</f>
        <v>126720</v>
      </c>
      <c r="AO166" s="23">
        <f t="shared" ref="AO166:AO229" ca="1" si="205">$AN$7*$J$3*$J$5*$O166</f>
        <v>0</v>
      </c>
      <c r="AP166" s="23">
        <f t="shared" ca="1" si="146"/>
        <v>66000</v>
      </c>
      <c r="AQ166" s="23">
        <f t="shared" ca="1" si="147"/>
        <v>0</v>
      </c>
      <c r="AR166" s="236">
        <f t="shared" ca="1" si="164"/>
        <v>469920</v>
      </c>
      <c r="AS166" s="23">
        <f t="shared" ca="1" si="172"/>
        <v>60000</v>
      </c>
      <c r="AT166" s="23">
        <f t="shared" ca="1" si="173"/>
        <v>0</v>
      </c>
      <c r="AU166" s="23">
        <f t="shared" ca="1" si="176"/>
        <v>60000</v>
      </c>
      <c r="AV166" s="23">
        <f t="shared" ca="1" si="177"/>
        <v>0</v>
      </c>
      <c r="AW166" s="23">
        <f t="shared" ca="1" si="186"/>
        <v>105600</v>
      </c>
      <c r="AX166" s="23">
        <f t="shared" ca="1" si="187"/>
        <v>0</v>
      </c>
      <c r="AY166" s="23">
        <f t="shared" ca="1" si="190"/>
        <v>130800</v>
      </c>
      <c r="AZ166" s="23">
        <f t="shared" ca="1" si="191"/>
        <v>0</v>
      </c>
      <c r="BA166" s="23">
        <f t="shared" ca="1" si="196"/>
        <v>60000</v>
      </c>
      <c r="BB166" s="23">
        <f t="shared" ca="1" si="197"/>
        <v>0</v>
      </c>
      <c r="BC166" s="23">
        <f t="shared" ca="1" si="202"/>
        <v>63600</v>
      </c>
      <c r="BD166" s="23">
        <f t="shared" ca="1" si="203"/>
        <v>0</v>
      </c>
      <c r="BE166" s="23">
        <f t="shared" ca="1" si="142"/>
        <v>63600</v>
      </c>
      <c r="BF166" s="23">
        <f t="shared" ca="1" si="143"/>
        <v>0</v>
      </c>
      <c r="BG166" s="23"/>
      <c r="BH166" s="23"/>
      <c r="BI166" s="23"/>
      <c r="BJ166" s="23"/>
      <c r="BK166" s="23"/>
      <c r="BL166" s="23"/>
      <c r="BM166" s="23"/>
      <c r="BN166" s="23"/>
      <c r="BO166" s="236">
        <f t="shared" ca="1" si="165"/>
        <v>543600</v>
      </c>
      <c r="BP166" s="23">
        <f t="shared" ca="1" si="168"/>
        <v>65400</v>
      </c>
      <c r="BQ166" s="23">
        <f t="shared" ca="1" si="169"/>
        <v>32700</v>
      </c>
      <c r="BR166" s="23">
        <f t="shared" ca="1" si="170"/>
        <v>62400</v>
      </c>
      <c r="BS166" s="23">
        <f t="shared" ca="1" si="171"/>
        <v>31200</v>
      </c>
      <c r="BT166" s="23">
        <f t="shared" ca="1" si="174"/>
        <v>67200</v>
      </c>
      <c r="BU166" s="23">
        <f t="shared" ca="1" si="175"/>
        <v>33600</v>
      </c>
      <c r="BV166" s="23">
        <f t="shared" ca="1" si="178"/>
        <v>8400</v>
      </c>
      <c r="BW166" s="23">
        <f t="shared" ca="1" si="179"/>
        <v>4200</v>
      </c>
      <c r="BX166" s="23">
        <f t="shared" ca="1" si="180"/>
        <v>66000</v>
      </c>
      <c r="BY166" s="23">
        <f t="shared" ca="1" si="181"/>
        <v>33000</v>
      </c>
      <c r="BZ166" s="23">
        <f t="shared" ca="1" si="188"/>
        <v>66000</v>
      </c>
      <c r="CA166" s="23">
        <f t="shared" ca="1" si="189"/>
        <v>33000</v>
      </c>
      <c r="CB166" s="23">
        <f t="shared" ca="1" si="194"/>
        <v>240000</v>
      </c>
      <c r="CC166" s="23">
        <f t="shared" ca="1" si="195"/>
        <v>120000</v>
      </c>
      <c r="CD166" s="23">
        <f t="shared" ca="1" si="134"/>
        <v>120000</v>
      </c>
      <c r="CE166" s="23">
        <f t="shared" ca="1" si="135"/>
        <v>60000</v>
      </c>
      <c r="CF166" s="23">
        <f t="shared" ca="1" si="136"/>
        <v>63600</v>
      </c>
      <c r="CG166" s="23">
        <f t="shared" ca="1" si="137"/>
        <v>31800</v>
      </c>
      <c r="CH166" s="23">
        <f t="shared" ca="1" si="144"/>
        <v>90000</v>
      </c>
      <c r="CI166" s="23">
        <f t="shared" ca="1" si="145"/>
        <v>45000</v>
      </c>
      <c r="CJ166" s="236">
        <f t="shared" ca="1" si="166"/>
        <v>1273500</v>
      </c>
      <c r="CQ166" s="23">
        <f t="shared" ca="1" si="182"/>
        <v>30000</v>
      </c>
      <c r="CR166" s="23">
        <f t="shared" ca="1" si="183"/>
        <v>15000</v>
      </c>
      <c r="CS166" s="23">
        <f t="shared" ca="1" si="138"/>
        <v>60000</v>
      </c>
      <c r="CT166" s="23">
        <f t="shared" ca="1" si="139"/>
        <v>30000</v>
      </c>
      <c r="CU166" s="23">
        <f t="shared" ca="1" si="140"/>
        <v>120000</v>
      </c>
      <c r="CV166" s="23">
        <f t="shared" ca="1" si="141"/>
        <v>60000</v>
      </c>
    </row>
    <row r="167" spans="1:100" x14ac:dyDescent="0.2">
      <c r="A167" s="180">
        <f ca="1">VLOOKUP($D167,Curves!$A$2:$I$1700,9)</f>
        <v>6.1383796014910001E-2</v>
      </c>
      <c r="B167" s="86">
        <f t="shared" ca="1" si="149"/>
        <v>0.4504382622934664</v>
      </c>
      <c r="C167" s="86">
        <f t="shared" ca="1" si="150"/>
        <v>31</v>
      </c>
      <c r="D167" s="143">
        <f t="shared" ca="1" si="167"/>
        <v>41699</v>
      </c>
      <c r="E167" s="181">
        <f ca="1">VLOOKUP($D167,Curves!$A$2:$H$1700,2)*$B167</f>
        <v>1.9886849280256542</v>
      </c>
      <c r="F167" s="180">
        <f ca="1">VLOOKUP($D167,Curves!$A$2:$H$1700,3)*$B167</f>
        <v>5.4052591475215968E-2</v>
      </c>
      <c r="G167" s="180">
        <f ca="1">VLOOKUP($D167,Curves!$A$2:$H$1700,7)*$B167</f>
        <v>-8.5583269835758619E-2</v>
      </c>
      <c r="H167" s="180">
        <f ca="1">VLOOKUP($D167,Curves!$A$2:$H$1700,5)*$B167</f>
        <v>4.5043826229346643E-3</v>
      </c>
      <c r="I167" s="180">
        <f ca="1">VLOOKUP($D167,Curves!$A$2:$H$1700,4)*$B167</f>
        <v>0</v>
      </c>
      <c r="J167" s="182">
        <f ca="1">VLOOKUP($D167,Curves!$A$2:$H$1700,8)*$B167</f>
        <v>0</v>
      </c>
      <c r="K167" s="180">
        <f t="shared" ca="1" si="151"/>
        <v>16.915136960192406</v>
      </c>
      <c r="L167" s="144">
        <f ca="1">VLOOKUP($D167,Curves!$N$2:$T$2600,2)*$B167</f>
        <v>12.239235256676029</v>
      </c>
      <c r="M167" s="145">
        <f ca="1">VLOOKUP($D167,Curves!$N$2:$T$2600,3)*$B167</f>
        <v>9.008765245869327</v>
      </c>
      <c r="N167" s="189">
        <f t="shared" ca="1" si="152"/>
        <v>0</v>
      </c>
      <c r="O167" s="190">
        <f t="shared" ca="1" si="153"/>
        <v>0</v>
      </c>
      <c r="P167" s="181">
        <f t="shared" ca="1" si="148"/>
        <v>16.915136960192406</v>
      </c>
      <c r="Q167" s="144">
        <f ca="1">VLOOKUP($D167,Curves!$N$2:$T$2600,4)*$B167</f>
        <v>17.603449910219798</v>
      </c>
      <c r="R167" s="145">
        <f ca="1">VLOOKUP($D167,Curves!$N$2:$T$2600,5)*$B167</f>
        <v>9.1438967245573686</v>
      </c>
      <c r="S167" s="189">
        <f t="shared" ca="1" si="154"/>
        <v>1</v>
      </c>
      <c r="T167" s="190">
        <f t="shared" ca="1" si="155"/>
        <v>0</v>
      </c>
      <c r="U167" s="157">
        <f t="shared" ca="1" si="156"/>
        <v>16.273262436424218</v>
      </c>
      <c r="V167" s="157">
        <f t="shared" ca="1" si="157"/>
        <v>16.948919829864415</v>
      </c>
      <c r="W167" s="157">
        <f t="shared" ca="1" si="158"/>
        <v>16.915136960192406</v>
      </c>
      <c r="X167" s="144">
        <f ca="1">VLOOKUP($D167,Curves!$N$2:$T$2600,6)*$B167</f>
        <v>10.821806856225029</v>
      </c>
      <c r="Y167" s="145">
        <f ca="1">VLOOKUP($D167,Curves!$N$2:$T$2600,7)*$B167</f>
        <v>15.39270197417788</v>
      </c>
      <c r="Z167" s="208">
        <f t="shared" ca="1" si="159"/>
        <v>0</v>
      </c>
      <c r="AA167" s="189">
        <f t="shared" ca="1" si="160"/>
        <v>0</v>
      </c>
      <c r="AB167" s="189">
        <f t="shared" ref="AB167:AC198" ca="1" si="206">IF($V167&lt;$X167,1,0)</f>
        <v>0</v>
      </c>
      <c r="AC167" s="189">
        <f t="shared" ca="1" si="206"/>
        <v>0</v>
      </c>
      <c r="AD167" s="189">
        <f t="shared" ca="1" si="162"/>
        <v>0</v>
      </c>
      <c r="AE167" s="190">
        <f t="shared" ca="1" si="163"/>
        <v>0</v>
      </c>
      <c r="AF167" s="23">
        <f t="shared" ca="1" si="184"/>
        <v>0</v>
      </c>
      <c r="AG167" s="23">
        <f t="shared" ca="1" si="185"/>
        <v>0</v>
      </c>
      <c r="AH167" s="23">
        <f t="shared" ca="1" si="192"/>
        <v>0</v>
      </c>
      <c r="AI167" s="23">
        <f t="shared" ca="1" si="193"/>
        <v>0</v>
      </c>
      <c r="AJ167" s="23">
        <f t="shared" ca="1" si="198"/>
        <v>0</v>
      </c>
      <c r="AK167" s="23">
        <f t="shared" ca="1" si="199"/>
        <v>0</v>
      </c>
      <c r="AL167" s="23">
        <f t="shared" ca="1" si="200"/>
        <v>0</v>
      </c>
      <c r="AM167" s="23">
        <f t="shared" ca="1" si="201"/>
        <v>0</v>
      </c>
      <c r="AN167" s="23">
        <f t="shared" ca="1" si="204"/>
        <v>0</v>
      </c>
      <c r="AO167" s="23">
        <f t="shared" ca="1" si="205"/>
        <v>0</v>
      </c>
      <c r="AP167" s="23">
        <f t="shared" ca="1" si="146"/>
        <v>0</v>
      </c>
      <c r="AQ167" s="23">
        <f t="shared" ca="1" si="147"/>
        <v>0</v>
      </c>
      <c r="AR167" s="236">
        <f t="shared" ca="1" si="164"/>
        <v>0</v>
      </c>
      <c r="AS167" s="23">
        <f t="shared" ca="1" si="172"/>
        <v>60000</v>
      </c>
      <c r="AT167" s="23">
        <f t="shared" ca="1" si="173"/>
        <v>0</v>
      </c>
      <c r="AU167" s="23">
        <f t="shared" ca="1" si="176"/>
        <v>60000</v>
      </c>
      <c r="AV167" s="23">
        <f t="shared" ca="1" si="177"/>
        <v>0</v>
      </c>
      <c r="AW167" s="23">
        <f t="shared" ca="1" si="186"/>
        <v>105600</v>
      </c>
      <c r="AX167" s="23">
        <f t="shared" ca="1" si="187"/>
        <v>0</v>
      </c>
      <c r="AY167" s="23">
        <f t="shared" ca="1" si="190"/>
        <v>130800</v>
      </c>
      <c r="AZ167" s="23">
        <f t="shared" ca="1" si="191"/>
        <v>0</v>
      </c>
      <c r="BA167" s="23">
        <f t="shared" ca="1" si="196"/>
        <v>60000</v>
      </c>
      <c r="BB167" s="23">
        <f t="shared" ca="1" si="197"/>
        <v>0</v>
      </c>
      <c r="BC167" s="23">
        <f t="shared" ca="1" si="202"/>
        <v>63600</v>
      </c>
      <c r="BD167" s="23">
        <f t="shared" ca="1" si="203"/>
        <v>0</v>
      </c>
      <c r="BE167" s="23">
        <f t="shared" ca="1" si="142"/>
        <v>63600</v>
      </c>
      <c r="BF167" s="23">
        <f t="shared" ca="1" si="143"/>
        <v>0</v>
      </c>
      <c r="BG167" s="23"/>
      <c r="BH167" s="23"/>
      <c r="BI167" s="23"/>
      <c r="BJ167" s="23"/>
      <c r="BK167" s="23"/>
      <c r="BL167" s="23"/>
      <c r="BM167" s="23"/>
      <c r="BN167" s="23"/>
      <c r="BO167" s="236">
        <f t="shared" ca="1" si="165"/>
        <v>543600</v>
      </c>
      <c r="BP167" s="23">
        <f t="shared" ca="1" si="168"/>
        <v>0</v>
      </c>
      <c r="BQ167" s="23">
        <f t="shared" ca="1" si="169"/>
        <v>0</v>
      </c>
      <c r="BR167" s="23">
        <f t="shared" ca="1" si="170"/>
        <v>0</v>
      </c>
      <c r="BS167" s="23">
        <f t="shared" ca="1" si="171"/>
        <v>0</v>
      </c>
      <c r="BT167" s="23">
        <f t="shared" ca="1" si="174"/>
        <v>0</v>
      </c>
      <c r="BU167" s="23">
        <f t="shared" ca="1" si="175"/>
        <v>0</v>
      </c>
      <c r="BV167" s="23">
        <f t="shared" ca="1" si="178"/>
        <v>0</v>
      </c>
      <c r="BW167" s="23">
        <f t="shared" ca="1" si="179"/>
        <v>0</v>
      </c>
      <c r="BX167" s="23">
        <f t="shared" ca="1" si="180"/>
        <v>0</v>
      </c>
      <c r="BY167" s="23">
        <f t="shared" ca="1" si="181"/>
        <v>0</v>
      </c>
      <c r="BZ167" s="23">
        <f t="shared" ca="1" si="188"/>
        <v>0</v>
      </c>
      <c r="CA167" s="23">
        <f t="shared" ca="1" si="189"/>
        <v>0</v>
      </c>
      <c r="CB167" s="23">
        <f t="shared" ca="1" si="194"/>
        <v>0</v>
      </c>
      <c r="CC167" s="23">
        <f t="shared" ca="1" si="195"/>
        <v>0</v>
      </c>
      <c r="CD167" s="23">
        <f t="shared" ref="CD167:CD230" ca="1" si="207">$CD$7*$J$2*$J$5*$AB167</f>
        <v>0</v>
      </c>
      <c r="CE167" s="23">
        <f t="shared" ref="CE167:CE230" ca="1" si="208">$CD$7*$J$3*$J$5*$AC167</f>
        <v>0</v>
      </c>
      <c r="CF167" s="23">
        <f t="shared" ref="CF167:CF230" ca="1" si="209">$CF$7*$J$2*$J$5*$AB167</f>
        <v>0</v>
      </c>
      <c r="CG167" s="23">
        <f t="shared" ref="CG167:CG230" ca="1" si="210">$CF$7*$J$3*$J$5*$AC167</f>
        <v>0</v>
      </c>
      <c r="CH167" s="23">
        <f t="shared" ca="1" si="144"/>
        <v>0</v>
      </c>
      <c r="CI167" s="23">
        <f t="shared" ca="1" si="145"/>
        <v>0</v>
      </c>
      <c r="CJ167" s="236">
        <f t="shared" ca="1" si="166"/>
        <v>0</v>
      </c>
      <c r="CQ167" s="23">
        <f t="shared" ca="1" si="182"/>
        <v>0</v>
      </c>
      <c r="CR167" s="23">
        <f t="shared" ca="1" si="183"/>
        <v>0</v>
      </c>
      <c r="CS167" s="23">
        <f t="shared" ref="CS167:CS230" ca="1" si="211">$CS$7*$J$2*$J$5*$AB167</f>
        <v>0</v>
      </c>
      <c r="CT167" s="23">
        <f t="shared" ref="CT167:CT230" ca="1" si="212">$CS$7*$J$3*$J$5*$AC167</f>
        <v>0</v>
      </c>
      <c r="CU167" s="23">
        <f t="shared" ref="CU167:CU230" ca="1" si="213">$CU$7*$J$2*$J$5*$AB167</f>
        <v>0</v>
      </c>
      <c r="CV167" s="23">
        <f t="shared" ref="CV167:CV230" ca="1" si="214">$CU$7*$J$3*$J$5*$AC167</f>
        <v>0</v>
      </c>
    </row>
    <row r="168" spans="1:100" x14ac:dyDescent="0.2">
      <c r="A168" s="180">
        <f ca="1">VLOOKUP($D168,Curves!$A$2:$I$1700,9)</f>
        <v>6.1405513841678E-2</v>
      </c>
      <c r="B168" s="86">
        <f t="shared" ca="1" si="149"/>
        <v>0.44800741824106066</v>
      </c>
      <c r="C168" s="86">
        <f t="shared" ca="1" si="150"/>
        <v>30</v>
      </c>
      <c r="D168" s="143">
        <f t="shared" ca="1" si="167"/>
        <v>41730</v>
      </c>
      <c r="E168" s="181">
        <f ca="1">VLOOKUP($D168,Curves!$A$2:$H$1700,2)*$B168</f>
        <v>1.8950713791596867</v>
      </c>
      <c r="F168" s="180">
        <f ca="1">VLOOKUP($D168,Curves!$A$2:$H$1700,3)*$B168</f>
        <v>0.13216218838111288</v>
      </c>
      <c r="G168" s="180">
        <f ca="1">VLOOKUP($D168,Curves!$A$2:$H$1700,7)*$B168</f>
        <v>-8.5121409465801531E-2</v>
      </c>
      <c r="H168" s="180">
        <f ca="1">VLOOKUP($D168,Curves!$A$2:$H$1700,5)*$B168</f>
        <v>4.4800741824106071E-3</v>
      </c>
      <c r="I168" s="180">
        <f ca="1">VLOOKUP($D168,Curves!$A$2:$H$1700,4)*$B168</f>
        <v>0</v>
      </c>
      <c r="J168" s="182">
        <f ca="1">VLOOKUP($D168,Curves!$A$2:$H$1700,8)*$B168</f>
        <v>0</v>
      </c>
      <c r="K168" s="180">
        <f t="shared" ca="1" si="151"/>
        <v>16.213035343697648</v>
      </c>
      <c r="L168" s="144">
        <f ca="1">VLOOKUP($D168,Curves!$N$2:$T$2600,2)*$B168</f>
        <v>11.501173629789372</v>
      </c>
      <c r="M168" s="145">
        <f ca="1">VLOOKUP($D168,Curves!$N$2:$T$2600,3)*$B168</f>
        <v>9.2782336317723662</v>
      </c>
      <c r="N168" s="189">
        <f t="shared" ca="1" si="152"/>
        <v>0</v>
      </c>
      <c r="O168" s="190">
        <f t="shared" ca="1" si="153"/>
        <v>0</v>
      </c>
      <c r="P168" s="181">
        <f t="shared" ca="1" si="148"/>
        <v>16.213035343697648</v>
      </c>
      <c r="Q168" s="144">
        <f ca="1">VLOOKUP($D168,Curves!$N$2:$T$2600,4)*$B168</f>
        <v>16.38843223799277</v>
      </c>
      <c r="R168" s="145">
        <f ca="1">VLOOKUP($D168,Curves!$N$2:$T$2600,5)*$B168</f>
        <v>8.3105376083716749</v>
      </c>
      <c r="S168" s="189">
        <f t="shared" ca="1" si="154"/>
        <v>1</v>
      </c>
      <c r="T168" s="190">
        <f t="shared" ca="1" si="155"/>
        <v>0</v>
      </c>
      <c r="U168" s="157">
        <f t="shared" ca="1" si="156"/>
        <v>15.574624772704139</v>
      </c>
      <c r="V168" s="157">
        <f t="shared" ca="1" si="157"/>
        <v>16.24663590006573</v>
      </c>
      <c r="W168" s="157">
        <f t="shared" ca="1" si="158"/>
        <v>16.213035343697648</v>
      </c>
      <c r="X168" s="144">
        <f ca="1">VLOOKUP($D168,Curves!$N$2:$T$2600,6)*$B168</f>
        <v>8.8593741513698099</v>
      </c>
      <c r="Y168" s="145">
        <f ca="1">VLOOKUP($D168,Curves!$N$2:$T$2600,7)*$B168</f>
        <v>16.028010900181961</v>
      </c>
      <c r="Z168" s="208">
        <f t="shared" ca="1" si="159"/>
        <v>0</v>
      </c>
      <c r="AA168" s="189">
        <f t="shared" ca="1" si="160"/>
        <v>1</v>
      </c>
      <c r="AB168" s="189">
        <f t="shared" ca="1" si="206"/>
        <v>0</v>
      </c>
      <c r="AC168" s="189">
        <f t="shared" ca="1" si="206"/>
        <v>0</v>
      </c>
      <c r="AD168" s="189">
        <f t="shared" ca="1" si="162"/>
        <v>0</v>
      </c>
      <c r="AE168" s="190">
        <f t="shared" ca="1" si="163"/>
        <v>0</v>
      </c>
      <c r="AF168" s="23">
        <f t="shared" ca="1" si="184"/>
        <v>0</v>
      </c>
      <c r="AG168" s="23">
        <f t="shared" ca="1" si="185"/>
        <v>0</v>
      </c>
      <c r="AH168" s="23">
        <f t="shared" ca="1" si="192"/>
        <v>0</v>
      </c>
      <c r="AI168" s="23">
        <f t="shared" ca="1" si="193"/>
        <v>0</v>
      </c>
      <c r="AJ168" s="23">
        <f t="shared" ca="1" si="198"/>
        <v>0</v>
      </c>
      <c r="AK168" s="23">
        <f t="shared" ca="1" si="199"/>
        <v>0</v>
      </c>
      <c r="AL168" s="23">
        <f t="shared" ca="1" si="200"/>
        <v>0</v>
      </c>
      <c r="AM168" s="23">
        <f t="shared" ca="1" si="201"/>
        <v>0</v>
      </c>
      <c r="AN168" s="23">
        <f t="shared" ca="1" si="204"/>
        <v>0</v>
      </c>
      <c r="AO168" s="23">
        <f t="shared" ca="1" si="205"/>
        <v>0</v>
      </c>
      <c r="AP168" s="23">
        <f t="shared" ca="1" si="146"/>
        <v>0</v>
      </c>
      <c r="AQ168" s="23">
        <f t="shared" ca="1" si="147"/>
        <v>0</v>
      </c>
      <c r="AR168" s="236">
        <f t="shared" ca="1" si="164"/>
        <v>0</v>
      </c>
      <c r="AS168" s="23">
        <f t="shared" ca="1" si="172"/>
        <v>60000</v>
      </c>
      <c r="AT168" s="23">
        <f t="shared" ca="1" si="173"/>
        <v>0</v>
      </c>
      <c r="AU168" s="23">
        <f t="shared" ca="1" si="176"/>
        <v>60000</v>
      </c>
      <c r="AV168" s="23">
        <f t="shared" ca="1" si="177"/>
        <v>0</v>
      </c>
      <c r="AW168" s="23">
        <f t="shared" ca="1" si="186"/>
        <v>105600</v>
      </c>
      <c r="AX168" s="23">
        <f t="shared" ca="1" si="187"/>
        <v>0</v>
      </c>
      <c r="AY168" s="23">
        <f t="shared" ca="1" si="190"/>
        <v>130800</v>
      </c>
      <c r="AZ168" s="23">
        <f t="shared" ca="1" si="191"/>
        <v>0</v>
      </c>
      <c r="BA168" s="23">
        <f t="shared" ca="1" si="196"/>
        <v>60000</v>
      </c>
      <c r="BB168" s="23">
        <f t="shared" ca="1" si="197"/>
        <v>0</v>
      </c>
      <c r="BC168" s="23">
        <f t="shared" ca="1" si="202"/>
        <v>63600</v>
      </c>
      <c r="BD168" s="23">
        <f t="shared" ca="1" si="203"/>
        <v>0</v>
      </c>
      <c r="BE168" s="23">
        <f t="shared" ca="1" si="142"/>
        <v>63600</v>
      </c>
      <c r="BF168" s="23">
        <f t="shared" ca="1" si="143"/>
        <v>0</v>
      </c>
      <c r="BG168" s="23"/>
      <c r="BH168" s="23"/>
      <c r="BI168" s="23"/>
      <c r="BJ168" s="23"/>
      <c r="BK168" s="23"/>
      <c r="BL168" s="23"/>
      <c r="BM168" s="23"/>
      <c r="BN168" s="23"/>
      <c r="BO168" s="236">
        <f t="shared" ca="1" si="165"/>
        <v>543600</v>
      </c>
      <c r="BP168" s="23">
        <f t="shared" ca="1" si="168"/>
        <v>0</v>
      </c>
      <c r="BQ168" s="23">
        <f t="shared" ca="1" si="169"/>
        <v>0</v>
      </c>
      <c r="BR168" s="23">
        <f t="shared" ca="1" si="170"/>
        <v>0</v>
      </c>
      <c r="BS168" s="23">
        <f t="shared" ca="1" si="171"/>
        <v>0</v>
      </c>
      <c r="BT168" s="23">
        <f t="shared" ca="1" si="174"/>
        <v>0</v>
      </c>
      <c r="BU168" s="23">
        <f t="shared" ca="1" si="175"/>
        <v>0</v>
      </c>
      <c r="BV168" s="23">
        <f t="shared" ca="1" si="178"/>
        <v>0</v>
      </c>
      <c r="BW168" s="23">
        <f t="shared" ca="1" si="179"/>
        <v>0</v>
      </c>
      <c r="BX168" s="23">
        <f t="shared" ca="1" si="180"/>
        <v>0</v>
      </c>
      <c r="BY168" s="23">
        <f t="shared" ca="1" si="181"/>
        <v>0</v>
      </c>
      <c r="BZ168" s="23">
        <f t="shared" ca="1" si="188"/>
        <v>0</v>
      </c>
      <c r="CA168" s="23">
        <f t="shared" ca="1" si="189"/>
        <v>0</v>
      </c>
      <c r="CB168" s="23">
        <f t="shared" ca="1" si="194"/>
        <v>0</v>
      </c>
      <c r="CC168" s="23">
        <f t="shared" ca="1" si="195"/>
        <v>0</v>
      </c>
      <c r="CD168" s="23">
        <f t="shared" ca="1" si="207"/>
        <v>0</v>
      </c>
      <c r="CE168" s="23">
        <f t="shared" ca="1" si="208"/>
        <v>0</v>
      </c>
      <c r="CF168" s="23">
        <f t="shared" ca="1" si="209"/>
        <v>0</v>
      </c>
      <c r="CG168" s="23">
        <f t="shared" ca="1" si="210"/>
        <v>0</v>
      </c>
      <c r="CH168" s="23">
        <f t="shared" ca="1" si="144"/>
        <v>0</v>
      </c>
      <c r="CI168" s="23">
        <f t="shared" ca="1" si="145"/>
        <v>0</v>
      </c>
      <c r="CJ168" s="236">
        <f t="shared" ca="1" si="166"/>
        <v>0</v>
      </c>
      <c r="CQ168" s="23">
        <f t="shared" ca="1" si="182"/>
        <v>0</v>
      </c>
      <c r="CR168" s="23">
        <f t="shared" ca="1" si="183"/>
        <v>0</v>
      </c>
      <c r="CS168" s="23">
        <f t="shared" ca="1" si="211"/>
        <v>0</v>
      </c>
      <c r="CT168" s="23">
        <f t="shared" ca="1" si="212"/>
        <v>0</v>
      </c>
      <c r="CU168" s="23">
        <f t="shared" ca="1" si="213"/>
        <v>0</v>
      </c>
      <c r="CV168" s="23">
        <f t="shared" ca="1" si="214"/>
        <v>0</v>
      </c>
    </row>
    <row r="169" spans="1:100" x14ac:dyDescent="0.2">
      <c r="A169" s="180">
        <f ca="1">VLOOKUP($D169,Curves!$A$2:$I$1700,9)</f>
        <v>6.1426531093539002E-2</v>
      </c>
      <c r="B169" s="86">
        <f t="shared" ca="1" si="149"/>
        <v>0.44566596317400814</v>
      </c>
      <c r="C169" s="86">
        <f t="shared" ca="1" si="150"/>
        <v>31</v>
      </c>
      <c r="D169" s="143">
        <f t="shared" ca="1" si="167"/>
        <v>41760</v>
      </c>
      <c r="E169" s="181">
        <f ca="1">VLOOKUP($D169,Curves!$A$2:$H$1700,2)*$B169</f>
        <v>1.8651120558832239</v>
      </c>
      <c r="F169" s="180">
        <f ca="1">VLOOKUP($D169,Curves!$A$2:$H$1700,3)*$B169</f>
        <v>0.1314714591363324</v>
      </c>
      <c r="G169" s="180">
        <f ca="1">VLOOKUP($D169,Curves!$A$2:$H$1700,7)*$B169</f>
        <v>-8.4676533003061549E-2</v>
      </c>
      <c r="H169" s="180">
        <f ca="1">VLOOKUP($D169,Curves!$A$2:$H$1700,5)*$B169</f>
        <v>4.4566596317400812E-3</v>
      </c>
      <c r="I169" s="180">
        <f ca="1">VLOOKUP($D169,Curves!$A$2:$H$1700,4)*$B169</f>
        <v>0</v>
      </c>
      <c r="J169" s="182">
        <f ca="1">VLOOKUP($D169,Curves!$A$2:$H$1700,8)*$B169</f>
        <v>0</v>
      </c>
      <c r="K169" s="180">
        <f t="shared" ca="1" si="151"/>
        <v>15.98834041912418</v>
      </c>
      <c r="L169" s="144">
        <f ca="1">VLOOKUP($D169,Curves!$N$2:$T$2600,2)*$B169</f>
        <v>15.879616272148999</v>
      </c>
      <c r="M169" s="145">
        <f ca="1">VLOOKUP($D169,Curves!$N$2:$T$2600,3)*$B169</f>
        <v>8.2314503398239296</v>
      </c>
      <c r="N169" s="189">
        <f t="shared" ca="1" si="152"/>
        <v>0</v>
      </c>
      <c r="O169" s="190">
        <f t="shared" ca="1" si="153"/>
        <v>0</v>
      </c>
      <c r="P169" s="181">
        <f t="shared" ca="1" si="148"/>
        <v>15.98834041912418</v>
      </c>
      <c r="Q169" s="144">
        <f ca="1">VLOOKUP($D169,Curves!$N$2:$T$2600,4)*$B169</f>
        <v>17.1741196052118</v>
      </c>
      <c r="R169" s="145">
        <f ca="1">VLOOKUP($D169,Curves!$N$2:$T$2600,5)*$B169</f>
        <v>12.206790731336083</v>
      </c>
      <c r="S169" s="189">
        <f t="shared" ca="1" si="154"/>
        <v>1</v>
      </c>
      <c r="T169" s="190">
        <f t="shared" ca="1" si="155"/>
        <v>0</v>
      </c>
      <c r="U169" s="157">
        <f t="shared" ca="1" si="156"/>
        <v>15.353266421601219</v>
      </c>
      <c r="V169" s="157">
        <f t="shared" ca="1" si="157"/>
        <v>16.021765366362231</v>
      </c>
      <c r="W169" s="157">
        <f t="shared" ca="1" si="158"/>
        <v>15.98834041912418</v>
      </c>
      <c r="X169" s="144">
        <f ca="1">VLOOKUP($D169,Curves!$N$2:$T$2600,6)*$B169</f>
        <v>14.374062466757938</v>
      </c>
      <c r="Y169" s="145">
        <f ca="1">VLOOKUP($D169,Curves!$N$2:$T$2600,7)*$B169</f>
        <v>9.5718588286024193</v>
      </c>
      <c r="Z169" s="208">
        <f t="shared" ca="1" si="159"/>
        <v>0</v>
      </c>
      <c r="AA169" s="189">
        <f t="shared" ca="1" si="160"/>
        <v>0</v>
      </c>
      <c r="AB169" s="189">
        <f t="shared" ca="1" si="206"/>
        <v>0</v>
      </c>
      <c r="AC169" s="189">
        <f t="shared" ca="1" si="206"/>
        <v>0</v>
      </c>
      <c r="AD169" s="189">
        <f t="shared" ca="1" si="162"/>
        <v>0</v>
      </c>
      <c r="AE169" s="190">
        <f t="shared" ca="1" si="163"/>
        <v>0</v>
      </c>
      <c r="AF169" s="23">
        <f t="shared" ca="1" si="184"/>
        <v>0</v>
      </c>
      <c r="AG169" s="23">
        <f t="shared" ca="1" si="185"/>
        <v>0</v>
      </c>
      <c r="AH169" s="23">
        <f t="shared" ca="1" si="192"/>
        <v>0</v>
      </c>
      <c r="AI169" s="23">
        <f t="shared" ca="1" si="193"/>
        <v>0</v>
      </c>
      <c r="AJ169" s="23">
        <f t="shared" ca="1" si="198"/>
        <v>0</v>
      </c>
      <c r="AK169" s="23">
        <f t="shared" ca="1" si="199"/>
        <v>0</v>
      </c>
      <c r="AL169" s="23">
        <f t="shared" ca="1" si="200"/>
        <v>0</v>
      </c>
      <c r="AM169" s="23">
        <f t="shared" ca="1" si="201"/>
        <v>0</v>
      </c>
      <c r="AN169" s="23">
        <f t="shared" ca="1" si="204"/>
        <v>0</v>
      </c>
      <c r="AO169" s="23">
        <f t="shared" ca="1" si="205"/>
        <v>0</v>
      </c>
      <c r="AP169" s="23">
        <f t="shared" ca="1" si="146"/>
        <v>0</v>
      </c>
      <c r="AQ169" s="23">
        <f t="shared" ca="1" si="147"/>
        <v>0</v>
      </c>
      <c r="AR169" s="236">
        <f t="shared" ca="1" si="164"/>
        <v>0</v>
      </c>
      <c r="AS169" s="23">
        <f t="shared" ca="1" si="172"/>
        <v>60000</v>
      </c>
      <c r="AT169" s="23">
        <f t="shared" ca="1" si="173"/>
        <v>0</v>
      </c>
      <c r="AU169" s="23">
        <f t="shared" ca="1" si="176"/>
        <v>60000</v>
      </c>
      <c r="AV169" s="23">
        <f t="shared" ca="1" si="177"/>
        <v>0</v>
      </c>
      <c r="AW169" s="23">
        <f t="shared" ca="1" si="186"/>
        <v>105600</v>
      </c>
      <c r="AX169" s="23">
        <f t="shared" ca="1" si="187"/>
        <v>0</v>
      </c>
      <c r="AY169" s="23">
        <f t="shared" ca="1" si="190"/>
        <v>130800</v>
      </c>
      <c r="AZ169" s="23">
        <f t="shared" ca="1" si="191"/>
        <v>0</v>
      </c>
      <c r="BA169" s="23">
        <f t="shared" ca="1" si="196"/>
        <v>60000</v>
      </c>
      <c r="BB169" s="23">
        <f t="shared" ca="1" si="197"/>
        <v>0</v>
      </c>
      <c r="BC169" s="23">
        <f t="shared" ca="1" si="202"/>
        <v>63600</v>
      </c>
      <c r="BD169" s="23">
        <f t="shared" ca="1" si="203"/>
        <v>0</v>
      </c>
      <c r="BE169" s="23">
        <f t="shared" ca="1" si="142"/>
        <v>63600</v>
      </c>
      <c r="BF169" s="23">
        <f t="shared" ca="1" si="143"/>
        <v>0</v>
      </c>
      <c r="BG169" s="23"/>
      <c r="BH169" s="23"/>
      <c r="BI169" s="23"/>
      <c r="BJ169" s="23"/>
      <c r="BK169" s="23"/>
      <c r="BL169" s="23"/>
      <c r="BM169" s="23"/>
      <c r="BN169" s="23"/>
      <c r="BO169" s="236">
        <f t="shared" ca="1" si="165"/>
        <v>543600</v>
      </c>
      <c r="BP169" s="23">
        <f t="shared" ca="1" si="168"/>
        <v>0</v>
      </c>
      <c r="BQ169" s="23">
        <f t="shared" ca="1" si="169"/>
        <v>0</v>
      </c>
      <c r="BR169" s="23">
        <f t="shared" ca="1" si="170"/>
        <v>0</v>
      </c>
      <c r="BS169" s="23">
        <f t="shared" ca="1" si="171"/>
        <v>0</v>
      </c>
      <c r="BT169" s="23">
        <f t="shared" ca="1" si="174"/>
        <v>0</v>
      </c>
      <c r="BU169" s="23">
        <f t="shared" ca="1" si="175"/>
        <v>0</v>
      </c>
      <c r="BV169" s="23">
        <f t="shared" ca="1" si="178"/>
        <v>0</v>
      </c>
      <c r="BW169" s="23">
        <f t="shared" ca="1" si="179"/>
        <v>0</v>
      </c>
      <c r="BX169" s="23">
        <f t="shared" ca="1" si="180"/>
        <v>0</v>
      </c>
      <c r="BY169" s="23">
        <f t="shared" ca="1" si="181"/>
        <v>0</v>
      </c>
      <c r="BZ169" s="23">
        <f t="shared" ca="1" si="188"/>
        <v>0</v>
      </c>
      <c r="CA169" s="23">
        <f t="shared" ca="1" si="189"/>
        <v>0</v>
      </c>
      <c r="CB169" s="23">
        <f t="shared" ca="1" si="194"/>
        <v>0</v>
      </c>
      <c r="CC169" s="23">
        <f t="shared" ca="1" si="195"/>
        <v>0</v>
      </c>
      <c r="CD169" s="23">
        <f t="shared" ca="1" si="207"/>
        <v>0</v>
      </c>
      <c r="CE169" s="23">
        <f t="shared" ca="1" si="208"/>
        <v>0</v>
      </c>
      <c r="CF169" s="23">
        <f t="shared" ca="1" si="209"/>
        <v>0</v>
      </c>
      <c r="CG169" s="23">
        <f t="shared" ca="1" si="210"/>
        <v>0</v>
      </c>
      <c r="CH169" s="23">
        <f t="shared" ca="1" si="144"/>
        <v>0</v>
      </c>
      <c r="CI169" s="23">
        <f t="shared" ca="1" si="145"/>
        <v>0</v>
      </c>
      <c r="CJ169" s="236">
        <f t="shared" ca="1" si="166"/>
        <v>0</v>
      </c>
      <c r="CQ169" s="23">
        <f t="shared" ca="1" si="182"/>
        <v>0</v>
      </c>
      <c r="CR169" s="23">
        <f t="shared" ca="1" si="183"/>
        <v>0</v>
      </c>
      <c r="CS169" s="23">
        <f t="shared" ca="1" si="211"/>
        <v>0</v>
      </c>
      <c r="CT169" s="23">
        <f t="shared" ca="1" si="212"/>
        <v>0</v>
      </c>
      <c r="CU169" s="23">
        <f t="shared" ca="1" si="213"/>
        <v>0</v>
      </c>
      <c r="CV169" s="23">
        <f t="shared" ca="1" si="214"/>
        <v>0</v>
      </c>
    </row>
    <row r="170" spans="1:100" x14ac:dyDescent="0.2">
      <c r="A170" s="180">
        <f ca="1">VLOOKUP($D170,Curves!$A$2:$I$1700,9)</f>
        <v>6.1448248920614998E-2</v>
      </c>
      <c r="B170" s="86">
        <f t="shared" ca="1" si="149"/>
        <v>0.44325775631562536</v>
      </c>
      <c r="C170" s="86">
        <f t="shared" ca="1" si="150"/>
        <v>30</v>
      </c>
      <c r="D170" s="143">
        <f t="shared" ca="1" si="167"/>
        <v>41791</v>
      </c>
      <c r="E170" s="181">
        <f ca="1">VLOOKUP($D170,Curves!$A$2:$H$1700,2)*$B170</f>
        <v>1.8638988653072046</v>
      </c>
      <c r="F170" s="180">
        <f ca="1">VLOOKUP($D170,Curves!$A$2:$H$1700,3)*$B170</f>
        <v>0.13076103811310946</v>
      </c>
      <c r="G170" s="180">
        <f ca="1">VLOOKUP($D170,Curves!$A$2:$H$1700,7)*$B170</f>
        <v>-8.4218973699968822E-2</v>
      </c>
      <c r="H170" s="180">
        <f ca="1">VLOOKUP($D170,Curves!$A$2:$H$1700,5)*$B170</f>
        <v>4.4325775631562534E-3</v>
      </c>
      <c r="I170" s="180">
        <f ca="1">VLOOKUP($D170,Curves!$A$2:$H$1700,4)*$B170</f>
        <v>0</v>
      </c>
      <c r="J170" s="182">
        <f ca="1">VLOOKUP($D170,Curves!$A$2:$H$1700,8)*$B170</f>
        <v>0</v>
      </c>
      <c r="K170" s="180">
        <f t="shared" ca="1" si="151"/>
        <v>15.979241489804034</v>
      </c>
      <c r="L170" s="144">
        <f ca="1">VLOOKUP($D170,Curves!$N$2:$T$2600,2)*$B170</f>
        <v>14.577063569970766</v>
      </c>
      <c r="M170" s="145">
        <f ca="1">VLOOKUP($D170,Curves!$N$2:$T$2600,3)*$B170</f>
        <v>8.5415769642021004</v>
      </c>
      <c r="N170" s="189">
        <f t="shared" ca="1" si="152"/>
        <v>0</v>
      </c>
      <c r="O170" s="190">
        <f t="shared" ca="1" si="153"/>
        <v>0</v>
      </c>
      <c r="P170" s="181">
        <f t="shared" ca="1" si="148"/>
        <v>15.979241489804034</v>
      </c>
      <c r="Q170" s="144">
        <f ca="1">VLOOKUP($D170,Curves!$N$2:$T$2600,4)*$B170</f>
        <v>13.97851299707788</v>
      </c>
      <c r="R170" s="145">
        <f ca="1">VLOOKUP($D170,Curves!$N$2:$T$2600,5)*$B170</f>
        <v>10.793326366285479</v>
      </c>
      <c r="S170" s="189">
        <f t="shared" ca="1" si="154"/>
        <v>0</v>
      </c>
      <c r="T170" s="190">
        <f t="shared" ca="1" si="155"/>
        <v>0</v>
      </c>
      <c r="U170" s="157">
        <f t="shared" ca="1" si="156"/>
        <v>15.347599187054268</v>
      </c>
      <c r="V170" s="157">
        <f t="shared" ca="1" si="157"/>
        <v>16.012485821527704</v>
      </c>
      <c r="W170" s="157">
        <f t="shared" ca="1" si="158"/>
        <v>15.979241489804034</v>
      </c>
      <c r="X170" s="144">
        <f ca="1">VLOOKUP($D170,Curves!$N$2:$T$2600,6)*$B170</f>
        <v>13.305123241785994</v>
      </c>
      <c r="Y170" s="145">
        <f ca="1">VLOOKUP($D170,Curves!$N$2:$T$2600,7)*$B170</f>
        <v>9.8159245941269599</v>
      </c>
      <c r="Z170" s="208">
        <f t="shared" ca="1" si="159"/>
        <v>0</v>
      </c>
      <c r="AA170" s="189">
        <f t="shared" ca="1" si="160"/>
        <v>0</v>
      </c>
      <c r="AB170" s="189">
        <f t="shared" ca="1" si="206"/>
        <v>0</v>
      </c>
      <c r="AC170" s="189">
        <f t="shared" ca="1" si="206"/>
        <v>0</v>
      </c>
      <c r="AD170" s="189">
        <f t="shared" ca="1" si="162"/>
        <v>0</v>
      </c>
      <c r="AE170" s="190">
        <f t="shared" ca="1" si="163"/>
        <v>0</v>
      </c>
      <c r="AF170" s="23">
        <f t="shared" ca="1" si="184"/>
        <v>0</v>
      </c>
      <c r="AG170" s="23">
        <f t="shared" ca="1" si="185"/>
        <v>0</v>
      </c>
      <c r="AH170" s="23">
        <f t="shared" ca="1" si="192"/>
        <v>0</v>
      </c>
      <c r="AI170" s="23">
        <f t="shared" ca="1" si="193"/>
        <v>0</v>
      </c>
      <c r="AJ170" s="23">
        <f t="shared" ca="1" si="198"/>
        <v>0</v>
      </c>
      <c r="AK170" s="23">
        <f t="shared" ca="1" si="199"/>
        <v>0</v>
      </c>
      <c r="AL170" s="23">
        <f t="shared" ca="1" si="200"/>
        <v>0</v>
      </c>
      <c r="AM170" s="23">
        <f t="shared" ca="1" si="201"/>
        <v>0</v>
      </c>
      <c r="AN170" s="23">
        <f t="shared" ca="1" si="204"/>
        <v>0</v>
      </c>
      <c r="AO170" s="23">
        <f t="shared" ca="1" si="205"/>
        <v>0</v>
      </c>
      <c r="AP170" s="23">
        <f t="shared" ca="1" si="146"/>
        <v>0</v>
      </c>
      <c r="AQ170" s="23">
        <f t="shared" ca="1" si="147"/>
        <v>0</v>
      </c>
      <c r="AR170" s="236">
        <f t="shared" ca="1" si="164"/>
        <v>0</v>
      </c>
      <c r="AS170" s="23">
        <f t="shared" ca="1" si="172"/>
        <v>0</v>
      </c>
      <c r="AT170" s="23">
        <f t="shared" ca="1" si="173"/>
        <v>0</v>
      </c>
      <c r="AU170" s="23">
        <f t="shared" ca="1" si="176"/>
        <v>0</v>
      </c>
      <c r="AV170" s="23">
        <f t="shared" ca="1" si="177"/>
        <v>0</v>
      </c>
      <c r="AW170" s="23">
        <f t="shared" ca="1" si="186"/>
        <v>0</v>
      </c>
      <c r="AX170" s="23">
        <f t="shared" ca="1" si="187"/>
        <v>0</v>
      </c>
      <c r="AY170" s="23">
        <f t="shared" ca="1" si="190"/>
        <v>0</v>
      </c>
      <c r="AZ170" s="23">
        <f t="shared" ca="1" si="191"/>
        <v>0</v>
      </c>
      <c r="BA170" s="23">
        <f t="shared" ca="1" si="196"/>
        <v>0</v>
      </c>
      <c r="BB170" s="23">
        <f t="shared" ca="1" si="197"/>
        <v>0</v>
      </c>
      <c r="BC170" s="23">
        <f t="shared" ca="1" si="202"/>
        <v>0</v>
      </c>
      <c r="BD170" s="23">
        <f t="shared" ca="1" si="203"/>
        <v>0</v>
      </c>
      <c r="BE170" s="23">
        <f t="shared" ref="BE170:BE233" ca="1" si="215">$BE$7*$J$2*$J$5*$S170</f>
        <v>0</v>
      </c>
      <c r="BF170" s="23">
        <f t="shared" ref="BF170:BF233" ca="1" si="216">$BE$7*$J$3*$J$5*$T170</f>
        <v>0</v>
      </c>
      <c r="BG170" s="23"/>
      <c r="BH170" s="23"/>
      <c r="BI170" s="23"/>
      <c r="BJ170" s="23"/>
      <c r="BK170" s="23"/>
      <c r="BL170" s="23"/>
      <c r="BM170" s="23"/>
      <c r="BN170" s="23"/>
      <c r="BO170" s="236">
        <f t="shared" ca="1" si="165"/>
        <v>0</v>
      </c>
      <c r="BP170" s="23">
        <f t="shared" ca="1" si="168"/>
        <v>0</v>
      </c>
      <c r="BQ170" s="23">
        <f t="shared" ca="1" si="169"/>
        <v>0</v>
      </c>
      <c r="BR170" s="23">
        <f t="shared" ca="1" si="170"/>
        <v>0</v>
      </c>
      <c r="BS170" s="23">
        <f t="shared" ca="1" si="171"/>
        <v>0</v>
      </c>
      <c r="BT170" s="23">
        <f t="shared" ca="1" si="174"/>
        <v>0</v>
      </c>
      <c r="BU170" s="23">
        <f t="shared" ca="1" si="175"/>
        <v>0</v>
      </c>
      <c r="BV170" s="23">
        <f t="shared" ca="1" si="178"/>
        <v>0</v>
      </c>
      <c r="BW170" s="23">
        <f t="shared" ca="1" si="179"/>
        <v>0</v>
      </c>
      <c r="BX170" s="23">
        <f t="shared" ca="1" si="180"/>
        <v>0</v>
      </c>
      <c r="BY170" s="23">
        <f t="shared" ca="1" si="181"/>
        <v>0</v>
      </c>
      <c r="BZ170" s="23">
        <f t="shared" ca="1" si="188"/>
        <v>0</v>
      </c>
      <c r="CA170" s="23">
        <f t="shared" ca="1" si="189"/>
        <v>0</v>
      </c>
      <c r="CB170" s="23">
        <f t="shared" ca="1" si="194"/>
        <v>0</v>
      </c>
      <c r="CC170" s="23">
        <f t="shared" ca="1" si="195"/>
        <v>0</v>
      </c>
      <c r="CD170" s="23">
        <f t="shared" ca="1" si="207"/>
        <v>0</v>
      </c>
      <c r="CE170" s="23">
        <f t="shared" ca="1" si="208"/>
        <v>0</v>
      </c>
      <c r="CF170" s="23">
        <f t="shared" ca="1" si="209"/>
        <v>0</v>
      </c>
      <c r="CG170" s="23">
        <f t="shared" ca="1" si="210"/>
        <v>0</v>
      </c>
      <c r="CH170" s="23">
        <f t="shared" ca="1" si="144"/>
        <v>0</v>
      </c>
      <c r="CI170" s="23">
        <f t="shared" ca="1" si="145"/>
        <v>0</v>
      </c>
      <c r="CJ170" s="236">
        <f t="shared" ca="1" si="166"/>
        <v>0</v>
      </c>
      <c r="CQ170" s="23">
        <f t="shared" ca="1" si="182"/>
        <v>0</v>
      </c>
      <c r="CR170" s="23">
        <f t="shared" ca="1" si="183"/>
        <v>0</v>
      </c>
      <c r="CS170" s="23">
        <f t="shared" ca="1" si="211"/>
        <v>0</v>
      </c>
      <c r="CT170" s="23">
        <f t="shared" ca="1" si="212"/>
        <v>0</v>
      </c>
      <c r="CU170" s="23">
        <f t="shared" ca="1" si="213"/>
        <v>0</v>
      </c>
      <c r="CV170" s="23">
        <f t="shared" ca="1" si="214"/>
        <v>0</v>
      </c>
    </row>
    <row r="171" spans="1:100" x14ac:dyDescent="0.2">
      <c r="A171" s="180">
        <f ca="1">VLOOKUP($D171,Curves!$A$2:$I$1700,9)</f>
        <v>6.1469266172773998E-2</v>
      </c>
      <c r="B171" s="86">
        <f t="shared" ca="1" si="149"/>
        <v>0.44093812406031935</v>
      </c>
      <c r="C171" s="86">
        <f t="shared" ca="1" si="150"/>
        <v>31</v>
      </c>
      <c r="D171" s="143">
        <f t="shared" ca="1" si="167"/>
        <v>41821</v>
      </c>
      <c r="E171" s="181">
        <f ca="1">VLOOKUP($D171,Curves!$A$2:$H$1700,2)*$B171</f>
        <v>1.8607588835345474</v>
      </c>
      <c r="F171" s="180">
        <f ca="1">VLOOKUP($D171,Curves!$A$2:$H$1700,3)*$B171</f>
        <v>0.1300767465977942</v>
      </c>
      <c r="G171" s="180">
        <f ca="1">VLOOKUP($D171,Curves!$A$2:$H$1700,7)*$B171</f>
        <v>-8.3778243571460673E-2</v>
      </c>
      <c r="H171" s="180">
        <f ca="1">VLOOKUP($D171,Curves!$A$2:$H$1700,5)*$B171</f>
        <v>4.4093812406031932E-3</v>
      </c>
      <c r="I171" s="180">
        <f ca="1">VLOOKUP($D171,Curves!$A$2:$H$1700,4)*$B171</f>
        <v>0</v>
      </c>
      <c r="J171" s="182">
        <f ca="1">VLOOKUP($D171,Curves!$A$2:$H$1700,8)*$B171</f>
        <v>0</v>
      </c>
      <c r="K171" s="180">
        <f t="shared" ca="1" si="151"/>
        <v>15.955691626509106</v>
      </c>
      <c r="L171" s="144">
        <f ca="1">VLOOKUP($D171,Curves!$N$2:$T$2600,2)*$B171</f>
        <v>12.737027181653673</v>
      </c>
      <c r="M171" s="145">
        <f ca="1">VLOOKUP($D171,Curves!$N$2:$T$2600,3)*$B171</f>
        <v>8.8804938185748323</v>
      </c>
      <c r="N171" s="189">
        <f t="shared" ca="1" si="152"/>
        <v>0</v>
      </c>
      <c r="O171" s="190">
        <f t="shared" ca="1" si="153"/>
        <v>0</v>
      </c>
      <c r="P171" s="181">
        <f t="shared" ca="1" si="148"/>
        <v>15.955691626509106</v>
      </c>
      <c r="Q171" s="144">
        <f ca="1">VLOOKUP($D171,Curves!$N$2:$T$2600,4)*$B171</f>
        <v>13.133719690028911</v>
      </c>
      <c r="R171" s="145">
        <f ca="1">VLOOKUP($D171,Curves!$N$2:$T$2600,5)*$B171</f>
        <v>10.079845516018899</v>
      </c>
      <c r="S171" s="189">
        <f t="shared" ca="1" si="154"/>
        <v>0</v>
      </c>
      <c r="T171" s="190">
        <f t="shared" ca="1" si="155"/>
        <v>0</v>
      </c>
      <c r="U171" s="157">
        <f t="shared" ca="1" si="156"/>
        <v>15.327354799723151</v>
      </c>
      <c r="V171" s="157">
        <f t="shared" ca="1" si="157"/>
        <v>15.98876198581363</v>
      </c>
      <c r="W171" s="157">
        <f t="shared" ca="1" si="158"/>
        <v>15.955691626509106</v>
      </c>
      <c r="X171" s="144">
        <f ca="1">VLOOKUP($D171,Curves!$N$2:$T$2600,6)*$B171</f>
        <v>12.39885375983417</v>
      </c>
      <c r="Y171" s="145">
        <f ca="1">VLOOKUP($D171,Curves!$N$2:$T$2600,7)*$B171</f>
        <v>9.1039831820246153</v>
      </c>
      <c r="Z171" s="208">
        <f t="shared" ca="1" si="159"/>
        <v>0</v>
      </c>
      <c r="AA171" s="189">
        <f t="shared" ca="1" si="160"/>
        <v>0</v>
      </c>
      <c r="AB171" s="189">
        <f t="shared" ca="1" si="206"/>
        <v>0</v>
      </c>
      <c r="AC171" s="189">
        <f t="shared" ca="1" si="206"/>
        <v>0</v>
      </c>
      <c r="AD171" s="189">
        <f t="shared" ca="1" si="162"/>
        <v>0</v>
      </c>
      <c r="AE171" s="190">
        <f t="shared" ca="1" si="163"/>
        <v>0</v>
      </c>
      <c r="AF171" s="23">
        <f t="shared" ca="1" si="184"/>
        <v>0</v>
      </c>
      <c r="AG171" s="23">
        <f t="shared" ca="1" si="185"/>
        <v>0</v>
      </c>
      <c r="AH171" s="23">
        <f t="shared" ca="1" si="192"/>
        <v>0</v>
      </c>
      <c r="AI171" s="23">
        <f t="shared" ca="1" si="193"/>
        <v>0</v>
      </c>
      <c r="AJ171" s="23">
        <f t="shared" ca="1" si="198"/>
        <v>0</v>
      </c>
      <c r="AK171" s="23">
        <f t="shared" ca="1" si="199"/>
        <v>0</v>
      </c>
      <c r="AL171" s="23">
        <f t="shared" ca="1" si="200"/>
        <v>0</v>
      </c>
      <c r="AM171" s="23">
        <f t="shared" ca="1" si="201"/>
        <v>0</v>
      </c>
      <c r="AN171" s="23">
        <f t="shared" ca="1" si="204"/>
        <v>0</v>
      </c>
      <c r="AO171" s="23">
        <f t="shared" ca="1" si="205"/>
        <v>0</v>
      </c>
      <c r="AP171" s="23">
        <f t="shared" ca="1" si="146"/>
        <v>0</v>
      </c>
      <c r="AQ171" s="23">
        <f t="shared" ca="1" si="147"/>
        <v>0</v>
      </c>
      <c r="AR171" s="236">
        <f t="shared" ca="1" si="164"/>
        <v>0</v>
      </c>
      <c r="AS171" s="23">
        <f t="shared" ca="1" si="172"/>
        <v>0</v>
      </c>
      <c r="AT171" s="23">
        <f t="shared" ca="1" si="173"/>
        <v>0</v>
      </c>
      <c r="AU171" s="23">
        <f t="shared" ca="1" si="176"/>
        <v>0</v>
      </c>
      <c r="AV171" s="23">
        <f t="shared" ca="1" si="177"/>
        <v>0</v>
      </c>
      <c r="AW171" s="23">
        <f t="shared" ca="1" si="186"/>
        <v>0</v>
      </c>
      <c r="AX171" s="23">
        <f t="shared" ca="1" si="187"/>
        <v>0</v>
      </c>
      <c r="AY171" s="23">
        <f t="shared" ca="1" si="190"/>
        <v>0</v>
      </c>
      <c r="AZ171" s="23">
        <f t="shared" ca="1" si="191"/>
        <v>0</v>
      </c>
      <c r="BA171" s="23">
        <f t="shared" ca="1" si="196"/>
        <v>0</v>
      </c>
      <c r="BB171" s="23">
        <f t="shared" ca="1" si="197"/>
        <v>0</v>
      </c>
      <c r="BC171" s="23">
        <f t="shared" ca="1" si="202"/>
        <v>0</v>
      </c>
      <c r="BD171" s="23">
        <f t="shared" ca="1" si="203"/>
        <v>0</v>
      </c>
      <c r="BE171" s="23">
        <f t="shared" ca="1" si="215"/>
        <v>0</v>
      </c>
      <c r="BF171" s="23">
        <f t="shared" ca="1" si="216"/>
        <v>0</v>
      </c>
      <c r="BG171" s="23"/>
      <c r="BH171" s="23"/>
      <c r="BI171" s="23"/>
      <c r="BJ171" s="23"/>
      <c r="BK171" s="23"/>
      <c r="BL171" s="23"/>
      <c r="BM171" s="23"/>
      <c r="BN171" s="23"/>
      <c r="BO171" s="236">
        <f t="shared" ca="1" si="165"/>
        <v>0</v>
      </c>
      <c r="BP171" s="23">
        <f t="shared" ca="1" si="168"/>
        <v>0</v>
      </c>
      <c r="BQ171" s="23">
        <f t="shared" ca="1" si="169"/>
        <v>0</v>
      </c>
      <c r="BR171" s="23">
        <f t="shared" ca="1" si="170"/>
        <v>0</v>
      </c>
      <c r="BS171" s="23">
        <f t="shared" ca="1" si="171"/>
        <v>0</v>
      </c>
      <c r="BT171" s="23">
        <f t="shared" ca="1" si="174"/>
        <v>0</v>
      </c>
      <c r="BU171" s="23">
        <f t="shared" ca="1" si="175"/>
        <v>0</v>
      </c>
      <c r="BV171" s="23">
        <f t="shared" ca="1" si="178"/>
        <v>0</v>
      </c>
      <c r="BW171" s="23">
        <f t="shared" ca="1" si="179"/>
        <v>0</v>
      </c>
      <c r="BX171" s="23">
        <f t="shared" ca="1" si="180"/>
        <v>0</v>
      </c>
      <c r="BY171" s="23">
        <f t="shared" ca="1" si="181"/>
        <v>0</v>
      </c>
      <c r="BZ171" s="23">
        <f t="shared" ca="1" si="188"/>
        <v>0</v>
      </c>
      <c r="CA171" s="23">
        <f t="shared" ca="1" si="189"/>
        <v>0</v>
      </c>
      <c r="CB171" s="23">
        <f t="shared" ca="1" si="194"/>
        <v>0</v>
      </c>
      <c r="CC171" s="23">
        <f t="shared" ca="1" si="195"/>
        <v>0</v>
      </c>
      <c r="CD171" s="23">
        <f t="shared" ca="1" si="207"/>
        <v>0</v>
      </c>
      <c r="CE171" s="23">
        <f t="shared" ca="1" si="208"/>
        <v>0</v>
      </c>
      <c r="CF171" s="23">
        <f t="shared" ca="1" si="209"/>
        <v>0</v>
      </c>
      <c r="CG171" s="23">
        <f t="shared" ca="1" si="210"/>
        <v>0</v>
      </c>
      <c r="CH171" s="23">
        <f t="shared" ca="1" si="144"/>
        <v>0</v>
      </c>
      <c r="CI171" s="23">
        <f t="shared" ca="1" si="145"/>
        <v>0</v>
      </c>
      <c r="CJ171" s="236">
        <f t="shared" ca="1" si="166"/>
        <v>0</v>
      </c>
      <c r="CQ171" s="23">
        <f t="shared" ca="1" si="182"/>
        <v>0</v>
      </c>
      <c r="CR171" s="23">
        <f t="shared" ca="1" si="183"/>
        <v>0</v>
      </c>
      <c r="CS171" s="23">
        <f t="shared" ca="1" si="211"/>
        <v>0</v>
      </c>
      <c r="CT171" s="23">
        <f t="shared" ca="1" si="212"/>
        <v>0</v>
      </c>
      <c r="CU171" s="23">
        <f t="shared" ca="1" si="213"/>
        <v>0</v>
      </c>
      <c r="CV171" s="23">
        <f t="shared" ca="1" si="214"/>
        <v>0</v>
      </c>
    </row>
    <row r="172" spans="1:100" x14ac:dyDescent="0.2">
      <c r="A172" s="180">
        <f ca="1">VLOOKUP($D172,Curves!$A$2:$I$1700,9)</f>
        <v>6.1490984000159003E-2</v>
      </c>
      <c r="B172" s="86">
        <f t="shared" ca="1" si="149"/>
        <v>0.43855238071488467</v>
      </c>
      <c r="C172" s="86">
        <f t="shared" ca="1" si="150"/>
        <v>31</v>
      </c>
      <c r="D172" s="143">
        <f t="shared" ca="1" si="167"/>
        <v>41852</v>
      </c>
      <c r="E172" s="181">
        <f ca="1">VLOOKUP($D172,Curves!$A$2:$H$1700,2)*$B172</f>
        <v>1.8550765704239622</v>
      </c>
      <c r="F172" s="180">
        <f ca="1">VLOOKUP($D172,Curves!$A$2:$H$1700,3)*$B172</f>
        <v>0.12937295231089097</v>
      </c>
      <c r="G172" s="180">
        <f ca="1">VLOOKUP($D172,Curves!$A$2:$H$1700,7)*$B172</f>
        <v>-8.3324952335828095E-2</v>
      </c>
      <c r="H172" s="180">
        <f ca="1">VLOOKUP($D172,Curves!$A$2:$H$1700,5)*$B172</f>
        <v>4.3855238071488466E-3</v>
      </c>
      <c r="I172" s="180">
        <f ca="1">VLOOKUP($D172,Curves!$A$2:$H$1700,4)*$B172</f>
        <v>0</v>
      </c>
      <c r="J172" s="182">
        <f ca="1">VLOOKUP($D172,Curves!$A$2:$H$1700,8)*$B172</f>
        <v>0</v>
      </c>
      <c r="K172" s="180">
        <f t="shared" ca="1" si="151"/>
        <v>15.913074278179717</v>
      </c>
      <c r="L172" s="144">
        <f ca="1">VLOOKUP($D172,Curves!$N$2:$T$2600,2)*$B172</f>
        <v>10.779512996950224</v>
      </c>
      <c r="M172" s="145">
        <f ca="1">VLOOKUP($D172,Curves!$N$2:$T$2600,3)*$B172</f>
        <v>6.7493211392020758</v>
      </c>
      <c r="N172" s="189">
        <f t="shared" ca="1" si="152"/>
        <v>0</v>
      </c>
      <c r="O172" s="190">
        <f t="shared" ca="1" si="153"/>
        <v>0</v>
      </c>
      <c r="P172" s="181">
        <f t="shared" ca="1" si="148"/>
        <v>15.913074278179717</v>
      </c>
      <c r="Q172" s="144">
        <f ca="1">VLOOKUP($D172,Curves!$N$2:$T$2600,4)*$B172</f>
        <v>11.550635448679499</v>
      </c>
      <c r="R172" s="145">
        <f ca="1">VLOOKUP($D172,Curves!$N$2:$T$2600,5)*$B172</f>
        <v>8.4596754239901255</v>
      </c>
      <c r="S172" s="189">
        <f t="shared" ca="1" si="154"/>
        <v>0</v>
      </c>
      <c r="T172" s="190">
        <f t="shared" ca="1" si="155"/>
        <v>0</v>
      </c>
      <c r="U172" s="157">
        <f t="shared" ca="1" si="156"/>
        <v>15.288137135661005</v>
      </c>
      <c r="V172" s="157">
        <f t="shared" ca="1" si="157"/>
        <v>15.945965706733332</v>
      </c>
      <c r="W172" s="157">
        <f t="shared" ca="1" si="158"/>
        <v>15.913074278179717</v>
      </c>
      <c r="X172" s="144">
        <f ca="1">VLOOKUP($D172,Curves!$N$2:$T$2600,6)*$B172</f>
        <v>8.2556998587600514</v>
      </c>
      <c r="Y172" s="145">
        <f ca="1">VLOOKUP($D172,Curves!$N$2:$T$2600,7)*$B172</f>
        <v>5.6398944633164918</v>
      </c>
      <c r="Z172" s="208">
        <f t="shared" ca="1" si="159"/>
        <v>0</v>
      </c>
      <c r="AA172" s="189">
        <f t="shared" ca="1" si="160"/>
        <v>0</v>
      </c>
      <c r="AB172" s="189">
        <f t="shared" ca="1" si="206"/>
        <v>0</v>
      </c>
      <c r="AC172" s="189">
        <f t="shared" ca="1" si="206"/>
        <v>0</v>
      </c>
      <c r="AD172" s="189">
        <f t="shared" ca="1" si="162"/>
        <v>0</v>
      </c>
      <c r="AE172" s="190">
        <f t="shared" ca="1" si="163"/>
        <v>0</v>
      </c>
      <c r="AF172" s="23">
        <f t="shared" ca="1" si="184"/>
        <v>0</v>
      </c>
      <c r="AG172" s="23">
        <f t="shared" ca="1" si="185"/>
        <v>0</v>
      </c>
      <c r="AH172" s="23">
        <f t="shared" ca="1" si="192"/>
        <v>0</v>
      </c>
      <c r="AI172" s="23">
        <f t="shared" ca="1" si="193"/>
        <v>0</v>
      </c>
      <c r="AJ172" s="23">
        <f t="shared" ca="1" si="198"/>
        <v>0</v>
      </c>
      <c r="AK172" s="23">
        <f t="shared" ca="1" si="199"/>
        <v>0</v>
      </c>
      <c r="AL172" s="23">
        <f t="shared" ca="1" si="200"/>
        <v>0</v>
      </c>
      <c r="AM172" s="23">
        <f t="shared" ca="1" si="201"/>
        <v>0</v>
      </c>
      <c r="AN172" s="23">
        <f t="shared" ca="1" si="204"/>
        <v>0</v>
      </c>
      <c r="AO172" s="23">
        <f t="shared" ca="1" si="205"/>
        <v>0</v>
      </c>
      <c r="AP172" s="23">
        <f t="shared" ca="1" si="146"/>
        <v>0</v>
      </c>
      <c r="AQ172" s="23">
        <f t="shared" ca="1" si="147"/>
        <v>0</v>
      </c>
      <c r="AR172" s="236">
        <f t="shared" ca="1" si="164"/>
        <v>0</v>
      </c>
      <c r="AS172" s="23">
        <f t="shared" ca="1" si="172"/>
        <v>0</v>
      </c>
      <c r="AT172" s="23">
        <f t="shared" ca="1" si="173"/>
        <v>0</v>
      </c>
      <c r="AU172" s="23">
        <f t="shared" ca="1" si="176"/>
        <v>0</v>
      </c>
      <c r="AV172" s="23">
        <f t="shared" ca="1" si="177"/>
        <v>0</v>
      </c>
      <c r="AW172" s="23">
        <f t="shared" ca="1" si="186"/>
        <v>0</v>
      </c>
      <c r="AX172" s="23">
        <f t="shared" ca="1" si="187"/>
        <v>0</v>
      </c>
      <c r="AY172" s="23">
        <f t="shared" ca="1" si="190"/>
        <v>0</v>
      </c>
      <c r="AZ172" s="23">
        <f t="shared" ca="1" si="191"/>
        <v>0</v>
      </c>
      <c r="BA172" s="23">
        <f t="shared" ca="1" si="196"/>
        <v>0</v>
      </c>
      <c r="BB172" s="23">
        <f t="shared" ca="1" si="197"/>
        <v>0</v>
      </c>
      <c r="BC172" s="23">
        <f t="shared" ca="1" si="202"/>
        <v>0</v>
      </c>
      <c r="BD172" s="23">
        <f t="shared" ca="1" si="203"/>
        <v>0</v>
      </c>
      <c r="BE172" s="23">
        <f t="shared" ca="1" si="215"/>
        <v>0</v>
      </c>
      <c r="BF172" s="23">
        <f t="shared" ca="1" si="216"/>
        <v>0</v>
      </c>
      <c r="BG172" s="23"/>
      <c r="BH172" s="23"/>
      <c r="BI172" s="23"/>
      <c r="BJ172" s="23"/>
      <c r="BK172" s="23"/>
      <c r="BL172" s="23"/>
      <c r="BM172" s="23"/>
      <c r="BN172" s="23"/>
      <c r="BO172" s="236">
        <f t="shared" ca="1" si="165"/>
        <v>0</v>
      </c>
      <c r="BP172" s="23">
        <f t="shared" ca="1" si="168"/>
        <v>0</v>
      </c>
      <c r="BQ172" s="23">
        <f t="shared" ca="1" si="169"/>
        <v>0</v>
      </c>
      <c r="BR172" s="23">
        <f t="shared" ca="1" si="170"/>
        <v>0</v>
      </c>
      <c r="BS172" s="23">
        <f t="shared" ca="1" si="171"/>
        <v>0</v>
      </c>
      <c r="BT172" s="23">
        <f t="shared" ca="1" si="174"/>
        <v>0</v>
      </c>
      <c r="BU172" s="23">
        <f t="shared" ca="1" si="175"/>
        <v>0</v>
      </c>
      <c r="BV172" s="23">
        <f t="shared" ca="1" si="178"/>
        <v>0</v>
      </c>
      <c r="BW172" s="23">
        <f t="shared" ca="1" si="179"/>
        <v>0</v>
      </c>
      <c r="BX172" s="23">
        <f t="shared" ca="1" si="180"/>
        <v>0</v>
      </c>
      <c r="BY172" s="23">
        <f t="shared" ca="1" si="181"/>
        <v>0</v>
      </c>
      <c r="BZ172" s="23">
        <f t="shared" ca="1" si="188"/>
        <v>0</v>
      </c>
      <c r="CA172" s="23">
        <f t="shared" ca="1" si="189"/>
        <v>0</v>
      </c>
      <c r="CB172" s="23">
        <f t="shared" ca="1" si="194"/>
        <v>0</v>
      </c>
      <c r="CC172" s="23">
        <f t="shared" ca="1" si="195"/>
        <v>0</v>
      </c>
      <c r="CD172" s="23">
        <f t="shared" ca="1" si="207"/>
        <v>0</v>
      </c>
      <c r="CE172" s="23">
        <f t="shared" ca="1" si="208"/>
        <v>0</v>
      </c>
      <c r="CF172" s="23">
        <f t="shared" ca="1" si="209"/>
        <v>0</v>
      </c>
      <c r="CG172" s="23">
        <f t="shared" ca="1" si="210"/>
        <v>0</v>
      </c>
      <c r="CH172" s="23">
        <f t="shared" ca="1" si="144"/>
        <v>0</v>
      </c>
      <c r="CI172" s="23">
        <f t="shared" ca="1" si="145"/>
        <v>0</v>
      </c>
      <c r="CJ172" s="236">
        <f t="shared" ca="1" si="166"/>
        <v>0</v>
      </c>
      <c r="CQ172" s="23">
        <f t="shared" ca="1" si="182"/>
        <v>0</v>
      </c>
      <c r="CR172" s="23">
        <f t="shared" ca="1" si="183"/>
        <v>0</v>
      </c>
      <c r="CS172" s="23">
        <f t="shared" ca="1" si="211"/>
        <v>0</v>
      </c>
      <c r="CT172" s="23">
        <f t="shared" ca="1" si="212"/>
        <v>0</v>
      </c>
      <c r="CU172" s="23">
        <f t="shared" ca="1" si="213"/>
        <v>0</v>
      </c>
      <c r="CV172" s="23">
        <f t="shared" ca="1" si="214"/>
        <v>0</v>
      </c>
    </row>
    <row r="173" spans="1:100" x14ac:dyDescent="0.2">
      <c r="A173" s="180">
        <f ca="1">VLOOKUP($D173,Curves!$A$2:$I$1700,9)</f>
        <v>6.1512701827700002E-2</v>
      </c>
      <c r="B173" s="86">
        <f t="shared" ca="1" si="149"/>
        <v>0.43617798698560606</v>
      </c>
      <c r="C173" s="86">
        <f t="shared" ca="1" si="150"/>
        <v>30</v>
      </c>
      <c r="D173" s="143">
        <f t="shared" ca="1" si="167"/>
        <v>41883</v>
      </c>
      <c r="E173" s="181">
        <f ca="1">VLOOKUP($D173,Curves!$A$2:$H$1700,2)*$B173</f>
        <v>1.8524479107278689</v>
      </c>
      <c r="F173" s="180">
        <f ca="1">VLOOKUP($D173,Curves!$A$2:$H$1700,3)*$B173</f>
        <v>0.12867250616075379</v>
      </c>
      <c r="G173" s="180">
        <f ca="1">VLOOKUP($D173,Curves!$A$2:$H$1700,7)*$B173</f>
        <v>-8.2873817527265151E-2</v>
      </c>
      <c r="H173" s="180">
        <f ca="1">VLOOKUP($D173,Curves!$A$2:$H$1700,5)*$B173</f>
        <v>4.361779869856061E-3</v>
      </c>
      <c r="I173" s="180">
        <f ca="1">VLOOKUP($D173,Curves!$A$2:$H$1700,4)*$B173</f>
        <v>0</v>
      </c>
      <c r="J173" s="182">
        <f ca="1">VLOOKUP($D173,Curves!$A$2:$H$1700,8)*$B173</f>
        <v>0</v>
      </c>
      <c r="K173" s="180">
        <f t="shared" ca="1" si="151"/>
        <v>15.893359330459017</v>
      </c>
      <c r="L173" s="144">
        <f ca="1">VLOOKUP($D173,Curves!$N$2:$T$2600,2)*$B173</f>
        <v>10.939239958471125</v>
      </c>
      <c r="M173" s="145">
        <f ca="1">VLOOKUP($D173,Curves!$N$2:$T$2600,3)*$B173</f>
        <v>6.6866085404893409</v>
      </c>
      <c r="N173" s="189">
        <f t="shared" ca="1" si="152"/>
        <v>0</v>
      </c>
      <c r="O173" s="190">
        <f t="shared" ca="1" si="153"/>
        <v>0</v>
      </c>
      <c r="P173" s="181">
        <f t="shared" ca="1" si="148"/>
        <v>15.893359330459017</v>
      </c>
      <c r="Q173" s="144">
        <f ca="1">VLOOKUP($D173,Curves!$N$2:$T$2600,4)*$B173</f>
        <v>12.142365415144162</v>
      </c>
      <c r="R173" s="145">
        <f ca="1">VLOOKUP($D173,Curves!$N$2:$T$2600,5)*$B173</f>
        <v>6.2896865723324398</v>
      </c>
      <c r="S173" s="189">
        <f t="shared" ca="1" si="154"/>
        <v>0</v>
      </c>
      <c r="T173" s="190">
        <f t="shared" ca="1" si="155"/>
        <v>0</v>
      </c>
      <c r="U173" s="157">
        <f t="shared" ca="1" si="156"/>
        <v>15.271805699004528</v>
      </c>
      <c r="V173" s="157">
        <f t="shared" ca="1" si="157"/>
        <v>15.926072679482937</v>
      </c>
      <c r="W173" s="157">
        <f t="shared" ca="1" si="158"/>
        <v>15.893359330459017</v>
      </c>
      <c r="X173" s="144">
        <f ca="1">VLOOKUP($D173,Curves!$N$2:$T$2600,6)*$B173</f>
        <v>8.7562246442524714</v>
      </c>
      <c r="Y173" s="145">
        <f ca="1">VLOOKUP($D173,Curves!$N$2:$T$2600,7)*$B173</f>
        <v>5.4970902290226027</v>
      </c>
      <c r="Z173" s="208">
        <f t="shared" ca="1" si="159"/>
        <v>0</v>
      </c>
      <c r="AA173" s="189">
        <f t="shared" ca="1" si="160"/>
        <v>0</v>
      </c>
      <c r="AB173" s="189">
        <f t="shared" ca="1" si="206"/>
        <v>0</v>
      </c>
      <c r="AC173" s="189">
        <f t="shared" ca="1" si="206"/>
        <v>0</v>
      </c>
      <c r="AD173" s="189">
        <f t="shared" ca="1" si="162"/>
        <v>0</v>
      </c>
      <c r="AE173" s="190">
        <f t="shared" ca="1" si="163"/>
        <v>0</v>
      </c>
      <c r="AF173" s="23">
        <f t="shared" ca="1" si="184"/>
        <v>0</v>
      </c>
      <c r="AG173" s="23">
        <f t="shared" ca="1" si="185"/>
        <v>0</v>
      </c>
      <c r="AH173" s="23">
        <f t="shared" ca="1" si="192"/>
        <v>0</v>
      </c>
      <c r="AI173" s="23">
        <f t="shared" ca="1" si="193"/>
        <v>0</v>
      </c>
      <c r="AJ173" s="23">
        <f t="shared" ca="1" si="198"/>
        <v>0</v>
      </c>
      <c r="AK173" s="23">
        <f t="shared" ca="1" si="199"/>
        <v>0</v>
      </c>
      <c r="AL173" s="23">
        <f t="shared" ca="1" si="200"/>
        <v>0</v>
      </c>
      <c r="AM173" s="23">
        <f t="shared" ca="1" si="201"/>
        <v>0</v>
      </c>
      <c r="AN173" s="23">
        <f t="shared" ca="1" si="204"/>
        <v>0</v>
      </c>
      <c r="AO173" s="23">
        <f t="shared" ca="1" si="205"/>
        <v>0</v>
      </c>
      <c r="AP173" s="23">
        <f t="shared" ca="1" si="146"/>
        <v>0</v>
      </c>
      <c r="AQ173" s="23">
        <f t="shared" ca="1" si="147"/>
        <v>0</v>
      </c>
      <c r="AR173" s="236">
        <f t="shared" ca="1" si="164"/>
        <v>0</v>
      </c>
      <c r="AS173" s="23">
        <f t="shared" ca="1" si="172"/>
        <v>0</v>
      </c>
      <c r="AT173" s="23">
        <f t="shared" ca="1" si="173"/>
        <v>0</v>
      </c>
      <c r="AU173" s="23">
        <f t="shared" ca="1" si="176"/>
        <v>0</v>
      </c>
      <c r="AV173" s="23">
        <f t="shared" ca="1" si="177"/>
        <v>0</v>
      </c>
      <c r="AW173" s="23">
        <f t="shared" ca="1" si="186"/>
        <v>0</v>
      </c>
      <c r="AX173" s="23">
        <f t="shared" ca="1" si="187"/>
        <v>0</v>
      </c>
      <c r="AY173" s="23">
        <f t="shared" ca="1" si="190"/>
        <v>0</v>
      </c>
      <c r="AZ173" s="23">
        <f t="shared" ca="1" si="191"/>
        <v>0</v>
      </c>
      <c r="BA173" s="23">
        <f t="shared" ca="1" si="196"/>
        <v>0</v>
      </c>
      <c r="BB173" s="23">
        <f t="shared" ca="1" si="197"/>
        <v>0</v>
      </c>
      <c r="BC173" s="23">
        <f t="shared" ca="1" si="202"/>
        <v>0</v>
      </c>
      <c r="BD173" s="23">
        <f t="shared" ca="1" si="203"/>
        <v>0</v>
      </c>
      <c r="BE173" s="23">
        <f t="shared" ca="1" si="215"/>
        <v>0</v>
      </c>
      <c r="BF173" s="23">
        <f t="shared" ca="1" si="216"/>
        <v>0</v>
      </c>
      <c r="BG173" s="23"/>
      <c r="BH173" s="23"/>
      <c r="BI173" s="23"/>
      <c r="BJ173" s="23"/>
      <c r="BK173" s="23"/>
      <c r="BL173" s="23"/>
      <c r="BM173" s="23"/>
      <c r="BN173" s="23"/>
      <c r="BO173" s="236">
        <f t="shared" ca="1" si="165"/>
        <v>0</v>
      </c>
      <c r="BP173" s="23">
        <f t="shared" ca="1" si="168"/>
        <v>0</v>
      </c>
      <c r="BQ173" s="23">
        <f t="shared" ca="1" si="169"/>
        <v>0</v>
      </c>
      <c r="BR173" s="23">
        <f t="shared" ca="1" si="170"/>
        <v>0</v>
      </c>
      <c r="BS173" s="23">
        <f t="shared" ca="1" si="171"/>
        <v>0</v>
      </c>
      <c r="BT173" s="23">
        <f t="shared" ca="1" si="174"/>
        <v>0</v>
      </c>
      <c r="BU173" s="23">
        <f t="shared" ca="1" si="175"/>
        <v>0</v>
      </c>
      <c r="BV173" s="23">
        <f t="shared" ca="1" si="178"/>
        <v>0</v>
      </c>
      <c r="BW173" s="23">
        <f t="shared" ca="1" si="179"/>
        <v>0</v>
      </c>
      <c r="BX173" s="23">
        <f t="shared" ca="1" si="180"/>
        <v>0</v>
      </c>
      <c r="BY173" s="23">
        <f t="shared" ca="1" si="181"/>
        <v>0</v>
      </c>
      <c r="BZ173" s="23">
        <f t="shared" ca="1" si="188"/>
        <v>0</v>
      </c>
      <c r="CA173" s="23">
        <f t="shared" ca="1" si="189"/>
        <v>0</v>
      </c>
      <c r="CB173" s="23">
        <f t="shared" ca="1" si="194"/>
        <v>0</v>
      </c>
      <c r="CC173" s="23">
        <f t="shared" ca="1" si="195"/>
        <v>0</v>
      </c>
      <c r="CD173" s="23">
        <f t="shared" ca="1" si="207"/>
        <v>0</v>
      </c>
      <c r="CE173" s="23">
        <f t="shared" ca="1" si="208"/>
        <v>0</v>
      </c>
      <c r="CF173" s="23">
        <f t="shared" ca="1" si="209"/>
        <v>0</v>
      </c>
      <c r="CG173" s="23">
        <f t="shared" ca="1" si="210"/>
        <v>0</v>
      </c>
      <c r="CH173" s="23">
        <f t="shared" ref="CH173:CH236" ca="1" si="217">$CH$7*$J$2*$J$5*$AB173</f>
        <v>0</v>
      </c>
      <c r="CI173" s="23">
        <f t="shared" ref="CI173:CI236" ca="1" si="218">$CH$7*$J$3*$J$5*$AC173</f>
        <v>0</v>
      </c>
      <c r="CJ173" s="236">
        <f t="shared" ca="1" si="166"/>
        <v>0</v>
      </c>
      <c r="CQ173" s="23">
        <f t="shared" ca="1" si="182"/>
        <v>0</v>
      </c>
      <c r="CR173" s="23">
        <f t="shared" ca="1" si="183"/>
        <v>0</v>
      </c>
      <c r="CS173" s="23">
        <f t="shared" ca="1" si="211"/>
        <v>0</v>
      </c>
      <c r="CT173" s="23">
        <f t="shared" ca="1" si="212"/>
        <v>0</v>
      </c>
      <c r="CU173" s="23">
        <f t="shared" ca="1" si="213"/>
        <v>0</v>
      </c>
      <c r="CV173" s="23">
        <f t="shared" ca="1" si="214"/>
        <v>0</v>
      </c>
    </row>
    <row r="174" spans="1:100" x14ac:dyDescent="0.2">
      <c r="A174" s="180">
        <f ca="1">VLOOKUP($D174,Curves!$A$2:$I$1700,9)</f>
        <v>6.1533719080309003E-2</v>
      </c>
      <c r="B174" s="86">
        <f t="shared" ca="1" si="149"/>
        <v>0.43389095103333353</v>
      </c>
      <c r="C174" s="86">
        <f t="shared" ca="1" si="150"/>
        <v>31</v>
      </c>
      <c r="D174" s="143">
        <f t="shared" ca="1" si="167"/>
        <v>41913</v>
      </c>
      <c r="E174" s="181">
        <f ca="1">VLOOKUP($D174,Curves!$A$2:$H$1700,2)*$B174</f>
        <v>1.8470737785489006</v>
      </c>
      <c r="F174" s="180">
        <f ca="1">VLOOKUP($D174,Curves!$A$2:$H$1700,3)*$B174</f>
        <v>0.12799783055483338</v>
      </c>
      <c r="G174" s="180">
        <f ca="1">VLOOKUP($D174,Curves!$A$2:$H$1700,7)*$B174</f>
        <v>-8.243928069633337E-2</v>
      </c>
      <c r="H174" s="180">
        <f ca="1">VLOOKUP($D174,Curves!$A$2:$H$1700,5)*$B174</f>
        <v>4.3389095103333357E-3</v>
      </c>
      <c r="I174" s="180">
        <f ca="1">VLOOKUP($D174,Curves!$A$2:$H$1700,4)*$B174</f>
        <v>0</v>
      </c>
      <c r="J174" s="182">
        <f ca="1">VLOOKUP($D174,Curves!$A$2:$H$1700,8)*$B174</f>
        <v>0</v>
      </c>
      <c r="K174" s="180">
        <f t="shared" ca="1" si="151"/>
        <v>15.853053339116755</v>
      </c>
      <c r="L174" s="144">
        <f ca="1">VLOOKUP($D174,Curves!$N$2:$T$2600,2)*$B174</f>
        <v>24.332501123895089</v>
      </c>
      <c r="M174" s="145">
        <f ca="1">VLOOKUP($D174,Curves!$N$2:$T$2600,3)*$B174</f>
        <v>6.7253097410166696</v>
      </c>
      <c r="N174" s="189">
        <f t="shared" ca="1" si="152"/>
        <v>1</v>
      </c>
      <c r="O174" s="190">
        <f t="shared" ca="1" si="153"/>
        <v>0</v>
      </c>
      <c r="P174" s="181">
        <f t="shared" ca="1" si="148"/>
        <v>15.853053339116755</v>
      </c>
      <c r="Q174" s="144">
        <f ca="1">VLOOKUP($D174,Curves!$N$2:$T$2600,4)*$B174</f>
        <v>15.549826293134084</v>
      </c>
      <c r="R174" s="145">
        <f ca="1">VLOOKUP($D174,Curves!$N$2:$T$2600,5)*$B174</f>
        <v>7.6494974667176701</v>
      </c>
      <c r="S174" s="189">
        <f t="shared" ca="1" si="154"/>
        <v>0</v>
      </c>
      <c r="T174" s="190">
        <f t="shared" ca="1" si="155"/>
        <v>0</v>
      </c>
      <c r="U174" s="157">
        <f t="shared" ca="1" si="156"/>
        <v>15.234758733894253</v>
      </c>
      <c r="V174" s="157">
        <f t="shared" ca="1" si="157"/>
        <v>15.885595160444256</v>
      </c>
      <c r="W174" s="157">
        <f t="shared" ca="1" si="158"/>
        <v>15.853053339116755</v>
      </c>
      <c r="X174" s="144">
        <f ca="1">VLOOKUP($D174,Curves!$N$2:$T$2600,6)*$B174</f>
        <v>25.415114266305558</v>
      </c>
      <c r="Y174" s="145">
        <f ca="1">VLOOKUP($D174,Curves!$N$2:$T$2600,7)*$B174</f>
        <v>2.2516421291830899</v>
      </c>
      <c r="Z174" s="208">
        <f t="shared" ca="1" si="159"/>
        <v>1</v>
      </c>
      <c r="AA174" s="189">
        <f t="shared" ca="1" si="160"/>
        <v>0</v>
      </c>
      <c r="AB174" s="189">
        <f t="shared" ca="1" si="206"/>
        <v>1</v>
      </c>
      <c r="AC174" s="189">
        <f t="shared" ca="1" si="206"/>
        <v>1</v>
      </c>
      <c r="AD174" s="189">
        <f t="shared" ca="1" si="162"/>
        <v>1</v>
      </c>
      <c r="AE174" s="190">
        <f t="shared" ca="1" si="163"/>
        <v>0</v>
      </c>
      <c r="AF174" s="23">
        <f t="shared" ca="1" si="184"/>
        <v>105600</v>
      </c>
      <c r="AG174" s="23">
        <f t="shared" ca="1" si="185"/>
        <v>0</v>
      </c>
      <c r="AH174" s="23">
        <f t="shared" ca="1" si="192"/>
        <v>61200</v>
      </c>
      <c r="AI174" s="23">
        <f t="shared" ca="1" si="193"/>
        <v>0</v>
      </c>
      <c r="AJ174" s="23">
        <f t="shared" ca="1" si="198"/>
        <v>50400</v>
      </c>
      <c r="AK174" s="23">
        <f t="shared" ca="1" si="199"/>
        <v>0</v>
      </c>
      <c r="AL174" s="23">
        <f t="shared" ca="1" si="200"/>
        <v>60000</v>
      </c>
      <c r="AM174" s="23">
        <f t="shared" ca="1" si="201"/>
        <v>0</v>
      </c>
      <c r="AN174" s="23">
        <f t="shared" ca="1" si="204"/>
        <v>126720</v>
      </c>
      <c r="AO174" s="23">
        <f t="shared" ca="1" si="205"/>
        <v>0</v>
      </c>
      <c r="AP174" s="23">
        <f t="shared" ca="1" si="146"/>
        <v>66000</v>
      </c>
      <c r="AQ174" s="23">
        <f t="shared" ca="1" si="147"/>
        <v>0</v>
      </c>
      <c r="AR174" s="236">
        <f t="shared" ca="1" si="164"/>
        <v>469920</v>
      </c>
      <c r="AS174" s="23">
        <f t="shared" ca="1" si="172"/>
        <v>0</v>
      </c>
      <c r="AT174" s="23">
        <f t="shared" ca="1" si="173"/>
        <v>0</v>
      </c>
      <c r="AU174" s="23">
        <f t="shared" ca="1" si="176"/>
        <v>0</v>
      </c>
      <c r="AV174" s="23">
        <f t="shared" ca="1" si="177"/>
        <v>0</v>
      </c>
      <c r="AW174" s="23">
        <f t="shared" ca="1" si="186"/>
        <v>0</v>
      </c>
      <c r="AX174" s="23">
        <f t="shared" ca="1" si="187"/>
        <v>0</v>
      </c>
      <c r="AY174" s="23">
        <f t="shared" ca="1" si="190"/>
        <v>0</v>
      </c>
      <c r="AZ174" s="23">
        <f t="shared" ca="1" si="191"/>
        <v>0</v>
      </c>
      <c r="BA174" s="23">
        <f t="shared" ca="1" si="196"/>
        <v>0</v>
      </c>
      <c r="BB174" s="23">
        <f t="shared" ca="1" si="197"/>
        <v>0</v>
      </c>
      <c r="BC174" s="23">
        <f t="shared" ca="1" si="202"/>
        <v>0</v>
      </c>
      <c r="BD174" s="23">
        <f t="shared" ca="1" si="203"/>
        <v>0</v>
      </c>
      <c r="BE174" s="23">
        <f t="shared" ca="1" si="215"/>
        <v>0</v>
      </c>
      <c r="BF174" s="23">
        <f t="shared" ca="1" si="216"/>
        <v>0</v>
      </c>
      <c r="BG174" s="23"/>
      <c r="BH174" s="23"/>
      <c r="BI174" s="23"/>
      <c r="BJ174" s="23"/>
      <c r="BK174" s="23"/>
      <c r="BL174" s="23"/>
      <c r="BM174" s="23"/>
      <c r="BN174" s="23"/>
      <c r="BO174" s="236">
        <f t="shared" ca="1" si="165"/>
        <v>0</v>
      </c>
      <c r="BP174" s="23">
        <f t="shared" ca="1" si="168"/>
        <v>65400</v>
      </c>
      <c r="BQ174" s="23">
        <f t="shared" ca="1" si="169"/>
        <v>32700</v>
      </c>
      <c r="BR174" s="23">
        <f t="shared" ca="1" si="170"/>
        <v>62400</v>
      </c>
      <c r="BS174" s="23">
        <f t="shared" ca="1" si="171"/>
        <v>31200</v>
      </c>
      <c r="BT174" s="23">
        <f t="shared" ca="1" si="174"/>
        <v>67200</v>
      </c>
      <c r="BU174" s="23">
        <f t="shared" ca="1" si="175"/>
        <v>33600</v>
      </c>
      <c r="BV174" s="23">
        <f t="shared" ca="1" si="178"/>
        <v>8400</v>
      </c>
      <c r="BW174" s="23">
        <f t="shared" ca="1" si="179"/>
        <v>4200</v>
      </c>
      <c r="BX174" s="23">
        <f t="shared" ca="1" si="180"/>
        <v>66000</v>
      </c>
      <c r="BY174" s="23">
        <f t="shared" ca="1" si="181"/>
        <v>33000</v>
      </c>
      <c r="BZ174" s="23">
        <f t="shared" ca="1" si="188"/>
        <v>66000</v>
      </c>
      <c r="CA174" s="23">
        <f t="shared" ca="1" si="189"/>
        <v>33000</v>
      </c>
      <c r="CB174" s="23">
        <f t="shared" ca="1" si="194"/>
        <v>240000</v>
      </c>
      <c r="CC174" s="23">
        <f t="shared" ca="1" si="195"/>
        <v>120000</v>
      </c>
      <c r="CD174" s="23">
        <f t="shared" ca="1" si="207"/>
        <v>120000</v>
      </c>
      <c r="CE174" s="23">
        <f t="shared" ca="1" si="208"/>
        <v>60000</v>
      </c>
      <c r="CF174" s="23">
        <f t="shared" ca="1" si="209"/>
        <v>63600</v>
      </c>
      <c r="CG174" s="23">
        <f t="shared" ca="1" si="210"/>
        <v>31800</v>
      </c>
      <c r="CH174" s="23">
        <f t="shared" ca="1" si="217"/>
        <v>90000</v>
      </c>
      <c r="CI174" s="23">
        <f t="shared" ca="1" si="218"/>
        <v>45000</v>
      </c>
      <c r="CJ174" s="236">
        <f t="shared" ca="1" si="166"/>
        <v>1273500</v>
      </c>
      <c r="CQ174" s="23">
        <f t="shared" ca="1" si="182"/>
        <v>30000</v>
      </c>
      <c r="CR174" s="23">
        <f t="shared" ca="1" si="183"/>
        <v>15000</v>
      </c>
      <c r="CS174" s="23">
        <f t="shared" ca="1" si="211"/>
        <v>60000</v>
      </c>
      <c r="CT174" s="23">
        <f t="shared" ca="1" si="212"/>
        <v>30000</v>
      </c>
      <c r="CU174" s="23">
        <f t="shared" ca="1" si="213"/>
        <v>120000</v>
      </c>
      <c r="CV174" s="23">
        <f t="shared" ca="1" si="214"/>
        <v>60000</v>
      </c>
    </row>
    <row r="175" spans="1:100" x14ac:dyDescent="0.2">
      <c r="A175" s="180">
        <f ca="1">VLOOKUP($D175,Curves!$A$2:$I$1700,9)</f>
        <v>6.1555436908157998E-2</v>
      </c>
      <c r="B175" s="86">
        <f t="shared" ca="1" si="149"/>
        <v>0.43153876059764429</v>
      </c>
      <c r="C175" s="86">
        <f t="shared" ca="1" si="150"/>
        <v>30</v>
      </c>
      <c r="D175" s="143">
        <f t="shared" ca="1" si="167"/>
        <v>41944</v>
      </c>
      <c r="E175" s="181">
        <f ca="1">VLOOKUP($D175,Curves!$A$2:$H$1700,2)*$B175</f>
        <v>1.8996336241508303</v>
      </c>
      <c r="F175" s="180">
        <f ca="1">VLOOKUP($D175,Curves!$A$2:$H$1700,3)*$B175</f>
        <v>5.1784651271717309E-2</v>
      </c>
      <c r="G175" s="180">
        <f ca="1">VLOOKUP($D175,Curves!$A$2:$H$1700,7)*$B175</f>
        <v>-8.1992364513552421E-2</v>
      </c>
      <c r="H175" s="180">
        <f ca="1">VLOOKUP($D175,Curves!$A$2:$H$1700,5)*$B175</f>
        <v>4.315387605976443E-3</v>
      </c>
      <c r="I175" s="180">
        <f ca="1">VLOOKUP($D175,Curves!$A$2:$H$1700,4)*$B175</f>
        <v>0</v>
      </c>
      <c r="J175" s="182">
        <f ca="1">VLOOKUP($D175,Curves!$A$2:$H$1700,8)*$B175</f>
        <v>0</v>
      </c>
      <c r="K175" s="180">
        <f t="shared" ca="1" si="151"/>
        <v>16.247252181131227</v>
      </c>
      <c r="L175" s="144">
        <f ca="1">VLOOKUP($D175,Curves!$N$2:$T$2600,2)*$B175</f>
        <v>18.400329642677804</v>
      </c>
      <c r="M175" s="145">
        <f ca="1">VLOOKUP($D175,Curves!$N$2:$T$2600,3)*$B175</f>
        <v>6.9218817199862137</v>
      </c>
      <c r="N175" s="189">
        <f t="shared" ca="1" si="152"/>
        <v>1</v>
      </c>
      <c r="O175" s="190">
        <f t="shared" ca="1" si="153"/>
        <v>0</v>
      </c>
      <c r="P175" s="181">
        <f t="shared" ca="1" si="148"/>
        <v>16.247252181131227</v>
      </c>
      <c r="Q175" s="144">
        <f ca="1">VLOOKUP($D175,Curves!$N$2:$T$2600,4)*$B175</f>
        <v>20.162517280226613</v>
      </c>
      <c r="R175" s="145">
        <f ca="1">VLOOKUP($D175,Curves!$N$2:$T$2600,5)*$B175</f>
        <v>8.1388210248715716</v>
      </c>
      <c r="S175" s="189">
        <f t="shared" ca="1" si="154"/>
        <v>1</v>
      </c>
      <c r="T175" s="190">
        <f t="shared" ca="1" si="155"/>
        <v>0</v>
      </c>
      <c r="U175" s="157">
        <f t="shared" ca="1" si="156"/>
        <v>15.632309447279583</v>
      </c>
      <c r="V175" s="157">
        <f t="shared" ca="1" si="157"/>
        <v>16.279617588176052</v>
      </c>
      <c r="W175" s="157">
        <f t="shared" ca="1" si="158"/>
        <v>16.247252181131227</v>
      </c>
      <c r="X175" s="144">
        <f ca="1">VLOOKUP($D175,Curves!$N$2:$T$2600,6)*$B175</f>
        <v>18.782229934469797</v>
      </c>
      <c r="Y175" s="145">
        <f ca="1">VLOOKUP($D175,Curves!$N$2:$T$2600,7)*$B175</f>
        <v>6.6831927568662364</v>
      </c>
      <c r="Z175" s="208">
        <f t="shared" ca="1" si="159"/>
        <v>1</v>
      </c>
      <c r="AA175" s="189">
        <f t="shared" ca="1" si="160"/>
        <v>0</v>
      </c>
      <c r="AB175" s="189">
        <f t="shared" ca="1" si="206"/>
        <v>1</v>
      </c>
      <c r="AC175" s="189">
        <f t="shared" ca="1" si="206"/>
        <v>1</v>
      </c>
      <c r="AD175" s="189">
        <f t="shared" ca="1" si="162"/>
        <v>1</v>
      </c>
      <c r="AE175" s="190">
        <f t="shared" ca="1" si="163"/>
        <v>0</v>
      </c>
      <c r="AF175" s="23">
        <f t="shared" ca="1" si="184"/>
        <v>105600</v>
      </c>
      <c r="AG175" s="23">
        <f t="shared" ca="1" si="185"/>
        <v>0</v>
      </c>
      <c r="AH175" s="23">
        <f t="shared" ca="1" si="192"/>
        <v>61200</v>
      </c>
      <c r="AI175" s="23">
        <f t="shared" ca="1" si="193"/>
        <v>0</v>
      </c>
      <c r="AJ175" s="23">
        <f t="shared" ca="1" si="198"/>
        <v>50400</v>
      </c>
      <c r="AK175" s="23">
        <f t="shared" ca="1" si="199"/>
        <v>0</v>
      </c>
      <c r="AL175" s="23">
        <f t="shared" ca="1" si="200"/>
        <v>60000</v>
      </c>
      <c r="AM175" s="23">
        <f t="shared" ca="1" si="201"/>
        <v>0</v>
      </c>
      <c r="AN175" s="23">
        <f t="shared" ca="1" si="204"/>
        <v>126720</v>
      </c>
      <c r="AO175" s="23">
        <f t="shared" ca="1" si="205"/>
        <v>0</v>
      </c>
      <c r="AP175" s="23">
        <f t="shared" ref="AP175:AP238" ca="1" si="219">$AP$7*$J$2*$J$5*$N175</f>
        <v>66000</v>
      </c>
      <c r="AQ175" s="23">
        <f t="shared" ref="AQ175:AQ238" ca="1" si="220">$AP$7*$J$3*$J$5*$O175</f>
        <v>0</v>
      </c>
      <c r="AR175" s="236">
        <f t="shared" ca="1" si="164"/>
        <v>469920</v>
      </c>
      <c r="AS175" s="23">
        <f t="shared" ca="1" si="172"/>
        <v>60000</v>
      </c>
      <c r="AT175" s="23">
        <f t="shared" ca="1" si="173"/>
        <v>0</v>
      </c>
      <c r="AU175" s="23">
        <f t="shared" ca="1" si="176"/>
        <v>60000</v>
      </c>
      <c r="AV175" s="23">
        <f t="shared" ca="1" si="177"/>
        <v>0</v>
      </c>
      <c r="AW175" s="23">
        <f t="shared" ca="1" si="186"/>
        <v>105600</v>
      </c>
      <c r="AX175" s="23">
        <f t="shared" ca="1" si="187"/>
        <v>0</v>
      </c>
      <c r="AY175" s="23">
        <f t="shared" ca="1" si="190"/>
        <v>130800</v>
      </c>
      <c r="AZ175" s="23">
        <f t="shared" ca="1" si="191"/>
        <v>0</v>
      </c>
      <c r="BA175" s="23">
        <f t="shared" ca="1" si="196"/>
        <v>60000</v>
      </c>
      <c r="BB175" s="23">
        <f t="shared" ca="1" si="197"/>
        <v>0</v>
      </c>
      <c r="BC175" s="23">
        <f t="shared" ca="1" si="202"/>
        <v>63600</v>
      </c>
      <c r="BD175" s="23">
        <f t="shared" ca="1" si="203"/>
        <v>0</v>
      </c>
      <c r="BE175" s="23">
        <f t="shared" ca="1" si="215"/>
        <v>63600</v>
      </c>
      <c r="BF175" s="23">
        <f t="shared" ca="1" si="216"/>
        <v>0</v>
      </c>
      <c r="BG175" s="23"/>
      <c r="BH175" s="23"/>
      <c r="BI175" s="23"/>
      <c r="BJ175" s="23"/>
      <c r="BK175" s="23"/>
      <c r="BL175" s="23"/>
      <c r="BM175" s="23"/>
      <c r="BN175" s="23"/>
      <c r="BO175" s="236">
        <f t="shared" ca="1" si="165"/>
        <v>543600</v>
      </c>
      <c r="BP175" s="23">
        <f t="shared" ca="1" si="168"/>
        <v>65400</v>
      </c>
      <c r="BQ175" s="23">
        <f t="shared" ca="1" si="169"/>
        <v>32700</v>
      </c>
      <c r="BR175" s="23">
        <f t="shared" ca="1" si="170"/>
        <v>62400</v>
      </c>
      <c r="BS175" s="23">
        <f t="shared" ca="1" si="171"/>
        <v>31200</v>
      </c>
      <c r="BT175" s="23">
        <f t="shared" ca="1" si="174"/>
        <v>67200</v>
      </c>
      <c r="BU175" s="23">
        <f t="shared" ca="1" si="175"/>
        <v>33600</v>
      </c>
      <c r="BV175" s="23">
        <f t="shared" ca="1" si="178"/>
        <v>8400</v>
      </c>
      <c r="BW175" s="23">
        <f t="shared" ca="1" si="179"/>
        <v>4200</v>
      </c>
      <c r="BX175" s="23">
        <f t="shared" ca="1" si="180"/>
        <v>66000</v>
      </c>
      <c r="BY175" s="23">
        <f t="shared" ca="1" si="181"/>
        <v>33000</v>
      </c>
      <c r="BZ175" s="23">
        <f t="shared" ca="1" si="188"/>
        <v>66000</v>
      </c>
      <c r="CA175" s="23">
        <f t="shared" ca="1" si="189"/>
        <v>33000</v>
      </c>
      <c r="CB175" s="23">
        <f t="shared" ca="1" si="194"/>
        <v>240000</v>
      </c>
      <c r="CC175" s="23">
        <f t="shared" ca="1" si="195"/>
        <v>120000</v>
      </c>
      <c r="CD175" s="23">
        <f t="shared" ca="1" si="207"/>
        <v>120000</v>
      </c>
      <c r="CE175" s="23">
        <f t="shared" ca="1" si="208"/>
        <v>60000</v>
      </c>
      <c r="CF175" s="23">
        <f t="shared" ca="1" si="209"/>
        <v>63600</v>
      </c>
      <c r="CG175" s="23">
        <f t="shared" ca="1" si="210"/>
        <v>31800</v>
      </c>
      <c r="CH175" s="23">
        <f t="shared" ca="1" si="217"/>
        <v>90000</v>
      </c>
      <c r="CI175" s="23">
        <f t="shared" ca="1" si="218"/>
        <v>45000</v>
      </c>
      <c r="CJ175" s="236">
        <f t="shared" ca="1" si="166"/>
        <v>1273500</v>
      </c>
      <c r="CQ175" s="23">
        <f t="shared" ca="1" si="182"/>
        <v>30000</v>
      </c>
      <c r="CR175" s="23">
        <f t="shared" ca="1" si="183"/>
        <v>15000</v>
      </c>
      <c r="CS175" s="23">
        <f t="shared" ca="1" si="211"/>
        <v>60000</v>
      </c>
      <c r="CT175" s="23">
        <f t="shared" ca="1" si="212"/>
        <v>30000</v>
      </c>
      <c r="CU175" s="23">
        <f t="shared" ca="1" si="213"/>
        <v>120000</v>
      </c>
      <c r="CV175" s="23">
        <f t="shared" ca="1" si="214"/>
        <v>60000</v>
      </c>
    </row>
    <row r="176" spans="1:100" x14ac:dyDescent="0.2">
      <c r="A176" s="180">
        <f ca="1">VLOOKUP($D176,Curves!$A$2:$I$1700,9)</f>
        <v>6.1576454161064997E-2</v>
      </c>
      <c r="B176" s="86">
        <f t="shared" ca="1" si="149"/>
        <v>0.42927312866081924</v>
      </c>
      <c r="C176" s="86">
        <f t="shared" ca="1" si="150"/>
        <v>31</v>
      </c>
      <c r="D176" s="143">
        <f t="shared" ca="1" si="167"/>
        <v>41974</v>
      </c>
      <c r="E176" s="181">
        <f ca="1">VLOOKUP($D176,Curves!$A$2:$H$1700,2)*$B176</f>
        <v>1.9476121847341368</v>
      </c>
      <c r="F176" s="180">
        <f ca="1">VLOOKUP($D176,Curves!$A$2:$H$1700,3)*$B176</f>
        <v>5.151277543929831E-2</v>
      </c>
      <c r="G176" s="180">
        <f ca="1">VLOOKUP($D176,Curves!$A$2:$H$1700,7)*$B176</f>
        <v>-8.1561894445555658E-2</v>
      </c>
      <c r="H176" s="180">
        <f ca="1">VLOOKUP($D176,Curves!$A$2:$H$1700,5)*$B176</f>
        <v>4.2927312866081922E-3</v>
      </c>
      <c r="I176" s="180">
        <f ca="1">VLOOKUP($D176,Curves!$A$2:$H$1700,4)*$B176</f>
        <v>0</v>
      </c>
      <c r="J176" s="182">
        <f ca="1">VLOOKUP($D176,Curves!$A$2:$H$1700,8)*$B176</f>
        <v>0</v>
      </c>
      <c r="K176" s="180">
        <f t="shared" ca="1" si="151"/>
        <v>16.607091385506024</v>
      </c>
      <c r="L176" s="144">
        <f ca="1">VLOOKUP($D176,Curves!$N$2:$T$2600,2)*$B176</f>
        <v>23.455003177204578</v>
      </c>
      <c r="M176" s="145">
        <f ca="1">VLOOKUP($D176,Curves!$N$2:$T$2600,3)*$B176</f>
        <v>8.3364841585931106</v>
      </c>
      <c r="N176" s="189">
        <f t="shared" ca="1" si="152"/>
        <v>1</v>
      </c>
      <c r="O176" s="190">
        <f t="shared" ca="1" si="153"/>
        <v>0</v>
      </c>
      <c r="P176" s="181">
        <f t="shared" ca="1" si="148"/>
        <v>16.607091385506024</v>
      </c>
      <c r="Q176" s="144">
        <f ca="1">VLOOKUP($D176,Curves!$N$2:$T$2600,4)*$B176</f>
        <v>25.637212240079883</v>
      </c>
      <c r="R176" s="145">
        <f ca="1">VLOOKUP($D176,Curves!$N$2:$T$2600,5)*$B176</f>
        <v>10.650266322074925</v>
      </c>
      <c r="S176" s="189">
        <f t="shared" ca="1" si="154"/>
        <v>1</v>
      </c>
      <c r="T176" s="190">
        <f t="shared" ca="1" si="155"/>
        <v>0</v>
      </c>
      <c r="U176" s="157">
        <f t="shared" ca="1" si="156"/>
        <v>15.995377177164359</v>
      </c>
      <c r="V176" s="157">
        <f t="shared" ca="1" si="157"/>
        <v>16.639286870155587</v>
      </c>
      <c r="W176" s="157">
        <f t="shared" ca="1" si="158"/>
        <v>16.607091385506024</v>
      </c>
      <c r="X176" s="144">
        <f ca="1">VLOOKUP($D176,Curves!$N$2:$T$2600,6)*$B176</f>
        <v>25.122717831150883</v>
      </c>
      <c r="Y176" s="145">
        <f ca="1">VLOOKUP($D176,Curves!$N$2:$T$2600,7)*$B176</f>
        <v>8.6283005671677699</v>
      </c>
      <c r="Z176" s="208">
        <f t="shared" ca="1" si="159"/>
        <v>1</v>
      </c>
      <c r="AA176" s="189">
        <f t="shared" ca="1" si="160"/>
        <v>0</v>
      </c>
      <c r="AB176" s="189">
        <f t="shared" ca="1" si="206"/>
        <v>1</v>
      </c>
      <c r="AC176" s="189">
        <f t="shared" ca="1" si="206"/>
        <v>1</v>
      </c>
      <c r="AD176" s="189">
        <f t="shared" ca="1" si="162"/>
        <v>1</v>
      </c>
      <c r="AE176" s="190">
        <f t="shared" ca="1" si="163"/>
        <v>0</v>
      </c>
      <c r="AF176" s="23">
        <f t="shared" ca="1" si="184"/>
        <v>105600</v>
      </c>
      <c r="AG176" s="23">
        <f t="shared" ca="1" si="185"/>
        <v>0</v>
      </c>
      <c r="AH176" s="23">
        <f t="shared" ca="1" si="192"/>
        <v>61200</v>
      </c>
      <c r="AI176" s="23">
        <f t="shared" ca="1" si="193"/>
        <v>0</v>
      </c>
      <c r="AJ176" s="23">
        <f t="shared" ca="1" si="198"/>
        <v>50400</v>
      </c>
      <c r="AK176" s="23">
        <f t="shared" ca="1" si="199"/>
        <v>0</v>
      </c>
      <c r="AL176" s="23">
        <f t="shared" ca="1" si="200"/>
        <v>60000</v>
      </c>
      <c r="AM176" s="23">
        <f t="shared" ca="1" si="201"/>
        <v>0</v>
      </c>
      <c r="AN176" s="23">
        <f t="shared" ca="1" si="204"/>
        <v>126720</v>
      </c>
      <c r="AO176" s="23">
        <f t="shared" ca="1" si="205"/>
        <v>0</v>
      </c>
      <c r="AP176" s="23">
        <f t="shared" ca="1" si="219"/>
        <v>66000</v>
      </c>
      <c r="AQ176" s="23">
        <f t="shared" ca="1" si="220"/>
        <v>0</v>
      </c>
      <c r="AR176" s="236">
        <f t="shared" ca="1" si="164"/>
        <v>469920</v>
      </c>
      <c r="AS176" s="23">
        <f t="shared" ca="1" si="172"/>
        <v>60000</v>
      </c>
      <c r="AT176" s="23">
        <f t="shared" ca="1" si="173"/>
        <v>0</v>
      </c>
      <c r="AU176" s="23">
        <f t="shared" ca="1" si="176"/>
        <v>60000</v>
      </c>
      <c r="AV176" s="23">
        <f t="shared" ca="1" si="177"/>
        <v>0</v>
      </c>
      <c r="AW176" s="23">
        <f t="shared" ca="1" si="186"/>
        <v>105600</v>
      </c>
      <c r="AX176" s="23">
        <f t="shared" ca="1" si="187"/>
        <v>0</v>
      </c>
      <c r="AY176" s="23">
        <f t="shared" ca="1" si="190"/>
        <v>130800</v>
      </c>
      <c r="AZ176" s="23">
        <f t="shared" ca="1" si="191"/>
        <v>0</v>
      </c>
      <c r="BA176" s="23">
        <f t="shared" ca="1" si="196"/>
        <v>60000</v>
      </c>
      <c r="BB176" s="23">
        <f t="shared" ca="1" si="197"/>
        <v>0</v>
      </c>
      <c r="BC176" s="23">
        <f t="shared" ca="1" si="202"/>
        <v>63600</v>
      </c>
      <c r="BD176" s="23">
        <f t="shared" ca="1" si="203"/>
        <v>0</v>
      </c>
      <c r="BE176" s="23">
        <f t="shared" ca="1" si="215"/>
        <v>63600</v>
      </c>
      <c r="BF176" s="23">
        <f t="shared" ca="1" si="216"/>
        <v>0</v>
      </c>
      <c r="BG176" s="23"/>
      <c r="BH176" s="23"/>
      <c r="BI176" s="23"/>
      <c r="BJ176" s="23"/>
      <c r="BK176" s="23"/>
      <c r="BL176" s="23"/>
      <c r="BM176" s="23"/>
      <c r="BN176" s="23"/>
      <c r="BO176" s="236">
        <f t="shared" ca="1" si="165"/>
        <v>543600</v>
      </c>
      <c r="BP176" s="23">
        <f t="shared" ca="1" si="168"/>
        <v>65400</v>
      </c>
      <c r="BQ176" s="23">
        <f t="shared" ca="1" si="169"/>
        <v>32700</v>
      </c>
      <c r="BR176" s="23">
        <f t="shared" ca="1" si="170"/>
        <v>62400</v>
      </c>
      <c r="BS176" s="23">
        <f t="shared" ca="1" si="171"/>
        <v>31200</v>
      </c>
      <c r="BT176" s="23">
        <f t="shared" ca="1" si="174"/>
        <v>67200</v>
      </c>
      <c r="BU176" s="23">
        <f t="shared" ca="1" si="175"/>
        <v>33600</v>
      </c>
      <c r="BV176" s="23">
        <f t="shared" ca="1" si="178"/>
        <v>8400</v>
      </c>
      <c r="BW176" s="23">
        <f t="shared" ca="1" si="179"/>
        <v>4200</v>
      </c>
      <c r="BX176" s="23">
        <f t="shared" ca="1" si="180"/>
        <v>66000</v>
      </c>
      <c r="BY176" s="23">
        <f t="shared" ca="1" si="181"/>
        <v>33000</v>
      </c>
      <c r="BZ176" s="23">
        <f t="shared" ca="1" si="188"/>
        <v>66000</v>
      </c>
      <c r="CA176" s="23">
        <f t="shared" ca="1" si="189"/>
        <v>33000</v>
      </c>
      <c r="CB176" s="23">
        <f t="shared" ca="1" si="194"/>
        <v>240000</v>
      </c>
      <c r="CC176" s="23">
        <f t="shared" ca="1" si="195"/>
        <v>120000</v>
      </c>
      <c r="CD176" s="23">
        <f t="shared" ca="1" si="207"/>
        <v>120000</v>
      </c>
      <c r="CE176" s="23">
        <f t="shared" ca="1" si="208"/>
        <v>60000</v>
      </c>
      <c r="CF176" s="23">
        <f t="shared" ca="1" si="209"/>
        <v>63600</v>
      </c>
      <c r="CG176" s="23">
        <f t="shared" ca="1" si="210"/>
        <v>31800</v>
      </c>
      <c r="CH176" s="23">
        <f t="shared" ca="1" si="217"/>
        <v>90000</v>
      </c>
      <c r="CI176" s="23">
        <f t="shared" ca="1" si="218"/>
        <v>45000</v>
      </c>
      <c r="CJ176" s="236">
        <f t="shared" ca="1" si="166"/>
        <v>1273500</v>
      </c>
      <c r="CQ176" s="23">
        <f t="shared" ca="1" si="182"/>
        <v>30000</v>
      </c>
      <c r="CR176" s="23">
        <f t="shared" ca="1" si="183"/>
        <v>15000</v>
      </c>
      <c r="CS176" s="23">
        <f t="shared" ca="1" si="211"/>
        <v>60000</v>
      </c>
      <c r="CT176" s="23">
        <f t="shared" ca="1" si="212"/>
        <v>30000</v>
      </c>
      <c r="CU176" s="23">
        <f t="shared" ca="1" si="213"/>
        <v>120000</v>
      </c>
      <c r="CV176" s="23">
        <f t="shared" ca="1" si="214"/>
        <v>60000</v>
      </c>
    </row>
    <row r="177" spans="1:100" x14ac:dyDescent="0.2">
      <c r="A177" s="180">
        <f ca="1">VLOOKUP($D177,Curves!$A$2:$I$1700,9)</f>
        <v>6.1598171989223002E-2</v>
      </c>
      <c r="B177" s="86">
        <f t="shared" ca="1" si="149"/>
        <v>0.42694297012608184</v>
      </c>
      <c r="C177" s="86">
        <f t="shared" ca="1" si="150"/>
        <v>31</v>
      </c>
      <c r="D177" s="143">
        <f t="shared" ca="1" si="167"/>
        <v>42005</v>
      </c>
      <c r="E177" s="181">
        <f ca="1">VLOOKUP($D177,Curves!$A$2:$H$1700,2)*$B177</f>
        <v>2.0429221120533017</v>
      </c>
      <c r="F177" s="180">
        <f ca="1">VLOOKUP($D177,Curves!$A$2:$H$1700,3)*$B177</f>
        <v>5.1233156415129821E-2</v>
      </c>
      <c r="G177" s="180">
        <f ca="1">VLOOKUP($D177,Curves!$A$2:$H$1700,7)*$B177</f>
        <v>-8.111916432395555E-2</v>
      </c>
      <c r="H177" s="180">
        <f ca="1">VLOOKUP($D177,Curves!$A$2:$H$1700,5)*$B177</f>
        <v>4.2694297012608184E-3</v>
      </c>
      <c r="I177" s="180">
        <f ca="1">VLOOKUP($D177,Curves!$A$2:$H$1700,4)*$B177</f>
        <v>0</v>
      </c>
      <c r="J177" s="182">
        <f ca="1">VLOOKUP($D177,Curves!$A$2:$H$1700,8)*$B177</f>
        <v>0</v>
      </c>
      <c r="K177" s="180">
        <f t="shared" ca="1" si="151"/>
        <v>17.321915840399761</v>
      </c>
      <c r="L177" s="144">
        <f ca="1">VLOOKUP($D177,Curves!$N$2:$T$2600,2)*$B177</f>
        <v>15.64271246121797</v>
      </c>
      <c r="M177" s="145">
        <f ca="1">VLOOKUP($D177,Curves!$N$2:$T$2600,3)*$B177</f>
        <v>7.3733050940774332</v>
      </c>
      <c r="N177" s="189">
        <f t="shared" ca="1" si="152"/>
        <v>0</v>
      </c>
      <c r="O177" s="190">
        <f t="shared" ca="1" si="153"/>
        <v>0</v>
      </c>
      <c r="P177" s="181">
        <f t="shared" ca="1" si="148"/>
        <v>17.321915840399761</v>
      </c>
      <c r="Q177" s="144">
        <f ca="1">VLOOKUP($D177,Curves!$N$2:$T$2600,4)*$B177</f>
        <v>20.374733988751423</v>
      </c>
      <c r="R177" s="145">
        <f ca="1">VLOOKUP($D177,Curves!$N$2:$T$2600,5)*$B177</f>
        <v>9.1664655686069771</v>
      </c>
      <c r="S177" s="189">
        <f t="shared" ca="1" si="154"/>
        <v>1</v>
      </c>
      <c r="T177" s="190">
        <f t="shared" ca="1" si="155"/>
        <v>0</v>
      </c>
      <c r="U177" s="157">
        <f t="shared" ca="1" si="156"/>
        <v>16.713522107970096</v>
      </c>
      <c r="V177" s="157">
        <f t="shared" ca="1" si="157"/>
        <v>17.353936563159216</v>
      </c>
      <c r="W177" s="157">
        <f t="shared" ca="1" si="158"/>
        <v>17.321915840399761</v>
      </c>
      <c r="X177" s="144">
        <f ca="1">VLOOKUP($D177,Curves!$N$2:$T$2600,6)*$B177</f>
        <v>16.447488571161855</v>
      </c>
      <c r="Y177" s="145">
        <f ca="1">VLOOKUP($D177,Curves!$N$2:$T$2600,7)*$B177</f>
        <v>6.9315368712267533</v>
      </c>
      <c r="Z177" s="208">
        <f t="shared" ca="1" si="159"/>
        <v>0</v>
      </c>
      <c r="AA177" s="189">
        <f t="shared" ca="1" si="160"/>
        <v>0</v>
      </c>
      <c r="AB177" s="189">
        <f t="shared" ca="1" si="206"/>
        <v>0</v>
      </c>
      <c r="AC177" s="189">
        <f t="shared" ca="1" si="206"/>
        <v>0</v>
      </c>
      <c r="AD177" s="189">
        <f t="shared" ca="1" si="162"/>
        <v>0</v>
      </c>
      <c r="AE177" s="190">
        <f t="shared" ca="1" si="163"/>
        <v>0</v>
      </c>
      <c r="AF177" s="23">
        <f t="shared" ca="1" si="184"/>
        <v>0</v>
      </c>
      <c r="AG177" s="23">
        <f t="shared" ca="1" si="185"/>
        <v>0</v>
      </c>
      <c r="AH177" s="23">
        <f t="shared" ca="1" si="192"/>
        <v>0</v>
      </c>
      <c r="AI177" s="23">
        <f t="shared" ca="1" si="193"/>
        <v>0</v>
      </c>
      <c r="AJ177" s="23">
        <f t="shared" ca="1" si="198"/>
        <v>0</v>
      </c>
      <c r="AK177" s="23">
        <f t="shared" ca="1" si="199"/>
        <v>0</v>
      </c>
      <c r="AL177" s="23">
        <f t="shared" ca="1" si="200"/>
        <v>0</v>
      </c>
      <c r="AM177" s="23">
        <f t="shared" ca="1" si="201"/>
        <v>0</v>
      </c>
      <c r="AN177" s="23">
        <f t="shared" ca="1" si="204"/>
        <v>0</v>
      </c>
      <c r="AO177" s="23">
        <f t="shared" ca="1" si="205"/>
        <v>0</v>
      </c>
      <c r="AP177" s="23">
        <f t="shared" ca="1" si="219"/>
        <v>0</v>
      </c>
      <c r="AQ177" s="23">
        <f t="shared" ca="1" si="220"/>
        <v>0</v>
      </c>
      <c r="AR177" s="236">
        <f t="shared" ca="1" si="164"/>
        <v>0</v>
      </c>
      <c r="AS177" s="23">
        <f t="shared" ca="1" si="172"/>
        <v>60000</v>
      </c>
      <c r="AT177" s="23">
        <f t="shared" ca="1" si="173"/>
        <v>0</v>
      </c>
      <c r="AU177" s="23">
        <f t="shared" ca="1" si="176"/>
        <v>60000</v>
      </c>
      <c r="AV177" s="23">
        <f t="shared" ca="1" si="177"/>
        <v>0</v>
      </c>
      <c r="AW177" s="23">
        <f t="shared" ca="1" si="186"/>
        <v>105600</v>
      </c>
      <c r="AX177" s="23">
        <f t="shared" ca="1" si="187"/>
        <v>0</v>
      </c>
      <c r="AY177" s="23">
        <f t="shared" ca="1" si="190"/>
        <v>130800</v>
      </c>
      <c r="AZ177" s="23">
        <f t="shared" ca="1" si="191"/>
        <v>0</v>
      </c>
      <c r="BA177" s="23">
        <f t="shared" ca="1" si="196"/>
        <v>60000</v>
      </c>
      <c r="BB177" s="23">
        <f t="shared" ca="1" si="197"/>
        <v>0</v>
      </c>
      <c r="BC177" s="23">
        <f t="shared" ca="1" si="202"/>
        <v>63600</v>
      </c>
      <c r="BD177" s="23">
        <f t="shared" ca="1" si="203"/>
        <v>0</v>
      </c>
      <c r="BE177" s="23">
        <f t="shared" ca="1" si="215"/>
        <v>63600</v>
      </c>
      <c r="BF177" s="23">
        <f t="shared" ca="1" si="216"/>
        <v>0</v>
      </c>
      <c r="BG177" s="23"/>
      <c r="BH177" s="23"/>
      <c r="BI177" s="23"/>
      <c r="BJ177" s="23"/>
      <c r="BK177" s="23"/>
      <c r="BL177" s="23"/>
      <c r="BM177" s="23"/>
      <c r="BN177" s="23"/>
      <c r="BO177" s="236">
        <f t="shared" ca="1" si="165"/>
        <v>543600</v>
      </c>
      <c r="BP177" s="23">
        <f t="shared" ca="1" si="168"/>
        <v>0</v>
      </c>
      <c r="BQ177" s="23">
        <f t="shared" ca="1" si="169"/>
        <v>0</v>
      </c>
      <c r="BR177" s="23">
        <f t="shared" ca="1" si="170"/>
        <v>0</v>
      </c>
      <c r="BS177" s="23">
        <f t="shared" ca="1" si="171"/>
        <v>0</v>
      </c>
      <c r="BT177" s="23">
        <f t="shared" ca="1" si="174"/>
        <v>0</v>
      </c>
      <c r="BU177" s="23">
        <f t="shared" ca="1" si="175"/>
        <v>0</v>
      </c>
      <c r="BV177" s="23">
        <f t="shared" ca="1" si="178"/>
        <v>0</v>
      </c>
      <c r="BW177" s="23">
        <f t="shared" ca="1" si="179"/>
        <v>0</v>
      </c>
      <c r="BX177" s="23">
        <f t="shared" ca="1" si="180"/>
        <v>0</v>
      </c>
      <c r="BY177" s="23">
        <f t="shared" ca="1" si="181"/>
        <v>0</v>
      </c>
      <c r="BZ177" s="23">
        <f t="shared" ca="1" si="188"/>
        <v>0</v>
      </c>
      <c r="CA177" s="23">
        <f t="shared" ca="1" si="189"/>
        <v>0</v>
      </c>
      <c r="CB177" s="23">
        <f t="shared" ca="1" si="194"/>
        <v>0</v>
      </c>
      <c r="CC177" s="23">
        <f t="shared" ca="1" si="195"/>
        <v>0</v>
      </c>
      <c r="CD177" s="23">
        <f t="shared" ca="1" si="207"/>
        <v>0</v>
      </c>
      <c r="CE177" s="23">
        <f t="shared" ca="1" si="208"/>
        <v>0</v>
      </c>
      <c r="CF177" s="23">
        <f t="shared" ca="1" si="209"/>
        <v>0</v>
      </c>
      <c r="CG177" s="23">
        <f t="shared" ca="1" si="210"/>
        <v>0</v>
      </c>
      <c r="CH177" s="23">
        <f t="shared" ca="1" si="217"/>
        <v>0</v>
      </c>
      <c r="CI177" s="23">
        <f t="shared" ca="1" si="218"/>
        <v>0</v>
      </c>
      <c r="CJ177" s="236">
        <f t="shared" ca="1" si="166"/>
        <v>0</v>
      </c>
      <c r="CQ177" s="23">
        <f t="shared" ca="1" si="182"/>
        <v>0</v>
      </c>
      <c r="CR177" s="23">
        <f t="shared" ca="1" si="183"/>
        <v>0</v>
      </c>
      <c r="CS177" s="23">
        <f t="shared" ca="1" si="211"/>
        <v>0</v>
      </c>
      <c r="CT177" s="23">
        <f t="shared" ca="1" si="212"/>
        <v>0</v>
      </c>
      <c r="CU177" s="23">
        <f t="shared" ca="1" si="213"/>
        <v>0</v>
      </c>
      <c r="CV177" s="23">
        <f t="shared" ca="1" si="214"/>
        <v>0</v>
      </c>
    </row>
    <row r="178" spans="1:100" x14ac:dyDescent="0.2">
      <c r="A178" s="180">
        <f ca="1">VLOOKUP($D178,Curves!$A$2:$I$1700,9)</f>
        <v>6.1619889817537001E-2</v>
      </c>
      <c r="B178" s="86">
        <f t="shared" ca="1" si="149"/>
        <v>0.42462394274056758</v>
      </c>
      <c r="C178" s="86">
        <f t="shared" ca="1" si="150"/>
        <v>28</v>
      </c>
      <c r="D178" s="143">
        <f t="shared" ca="1" si="167"/>
        <v>42036</v>
      </c>
      <c r="E178" s="181">
        <f ca="1">VLOOKUP($D178,Curves!$A$2:$H$1700,2)*$B178</f>
        <v>1.9829938125984505</v>
      </c>
      <c r="F178" s="180">
        <f ca="1">VLOOKUP($D178,Curves!$A$2:$H$1700,3)*$B178</f>
        <v>5.0954873128868108E-2</v>
      </c>
      <c r="G178" s="180">
        <f ca="1">VLOOKUP($D178,Curves!$A$2:$H$1700,7)*$B178</f>
        <v>-8.0678549120707849E-2</v>
      </c>
      <c r="H178" s="180">
        <f ca="1">VLOOKUP($D178,Curves!$A$2:$H$1700,5)*$B178</f>
        <v>4.2462394274056757E-3</v>
      </c>
      <c r="I178" s="180">
        <f ca="1">VLOOKUP($D178,Curves!$A$2:$H$1700,4)*$B178</f>
        <v>0</v>
      </c>
      <c r="J178" s="182">
        <f ca="1">VLOOKUP($D178,Curves!$A$2:$H$1700,8)*$B178</f>
        <v>0</v>
      </c>
      <c r="K178" s="180">
        <f t="shared" ca="1" si="151"/>
        <v>16.872453594488377</v>
      </c>
      <c r="L178" s="144">
        <f ca="1">VLOOKUP($D178,Curves!$N$2:$T$2600,2)*$B178</f>
        <v>17.928403099438498</v>
      </c>
      <c r="M178" s="145">
        <f ca="1">VLOOKUP($D178,Curves!$N$2:$T$2600,3)*$B178</f>
        <v>10.428764033708338</v>
      </c>
      <c r="N178" s="189">
        <f t="shared" ca="1" si="152"/>
        <v>1</v>
      </c>
      <c r="O178" s="190">
        <f t="shared" ca="1" si="153"/>
        <v>0</v>
      </c>
      <c r="P178" s="181">
        <f t="shared" ca="1" si="148"/>
        <v>16.872453594488377</v>
      </c>
      <c r="Q178" s="144">
        <f ca="1">VLOOKUP($D178,Curves!$N$2:$T$2600,4)*$B178</f>
        <v>17.040462952842784</v>
      </c>
      <c r="R178" s="145">
        <f ca="1">VLOOKUP($D178,Curves!$N$2:$T$2600,5)*$B178</f>
        <v>10.730247033054143</v>
      </c>
      <c r="S178" s="189">
        <f t="shared" ca="1" si="154"/>
        <v>1</v>
      </c>
      <c r="T178" s="190">
        <f t="shared" ca="1" si="155"/>
        <v>0</v>
      </c>
      <c r="U178" s="157">
        <f t="shared" ca="1" si="156"/>
        <v>16.26736447608307</v>
      </c>
      <c r="V178" s="157">
        <f t="shared" ca="1" si="157"/>
        <v>16.904300390193921</v>
      </c>
      <c r="W178" s="157">
        <f t="shared" ca="1" si="158"/>
        <v>16.872453594488377</v>
      </c>
      <c r="X178" s="144">
        <f ca="1">VLOOKUP($D178,Curves!$N$2:$T$2600,6)*$B178</f>
        <v>21.264628115176631</v>
      </c>
      <c r="Y178" s="145">
        <f ca="1">VLOOKUP($D178,Curves!$N$2:$T$2600,7)*$B178</f>
        <v>12.33032981485267</v>
      </c>
      <c r="Z178" s="208">
        <f t="shared" ca="1" si="159"/>
        <v>1</v>
      </c>
      <c r="AA178" s="189">
        <f t="shared" ca="1" si="160"/>
        <v>0</v>
      </c>
      <c r="AB178" s="189">
        <f t="shared" ca="1" si="206"/>
        <v>1</v>
      </c>
      <c r="AC178" s="189">
        <f t="shared" ca="1" si="206"/>
        <v>1</v>
      </c>
      <c r="AD178" s="189">
        <f t="shared" ca="1" si="162"/>
        <v>1</v>
      </c>
      <c r="AE178" s="190">
        <f t="shared" ca="1" si="163"/>
        <v>0</v>
      </c>
      <c r="AF178" s="23">
        <f t="shared" ca="1" si="184"/>
        <v>105600</v>
      </c>
      <c r="AG178" s="23">
        <f t="shared" ca="1" si="185"/>
        <v>0</v>
      </c>
      <c r="AH178" s="23">
        <f t="shared" ca="1" si="192"/>
        <v>61200</v>
      </c>
      <c r="AI178" s="23">
        <f t="shared" ca="1" si="193"/>
        <v>0</v>
      </c>
      <c r="AJ178" s="23">
        <f t="shared" ca="1" si="198"/>
        <v>50400</v>
      </c>
      <c r="AK178" s="23">
        <f t="shared" ca="1" si="199"/>
        <v>0</v>
      </c>
      <c r="AL178" s="23">
        <f t="shared" ca="1" si="200"/>
        <v>60000</v>
      </c>
      <c r="AM178" s="23">
        <f t="shared" ca="1" si="201"/>
        <v>0</v>
      </c>
      <c r="AN178" s="23">
        <f t="shared" ca="1" si="204"/>
        <v>126720</v>
      </c>
      <c r="AO178" s="23">
        <f t="shared" ca="1" si="205"/>
        <v>0</v>
      </c>
      <c r="AP178" s="23">
        <f t="shared" ca="1" si="219"/>
        <v>66000</v>
      </c>
      <c r="AQ178" s="23">
        <f t="shared" ca="1" si="220"/>
        <v>0</v>
      </c>
      <c r="AR178" s="236">
        <f t="shared" ca="1" si="164"/>
        <v>469920</v>
      </c>
      <c r="AS178" s="23">
        <f t="shared" ca="1" si="172"/>
        <v>60000</v>
      </c>
      <c r="AT178" s="23">
        <f t="shared" ca="1" si="173"/>
        <v>0</v>
      </c>
      <c r="AU178" s="23">
        <f t="shared" ca="1" si="176"/>
        <v>60000</v>
      </c>
      <c r="AV178" s="23">
        <f t="shared" ca="1" si="177"/>
        <v>0</v>
      </c>
      <c r="AW178" s="23">
        <f t="shared" ca="1" si="186"/>
        <v>105600</v>
      </c>
      <c r="AX178" s="23">
        <f t="shared" ca="1" si="187"/>
        <v>0</v>
      </c>
      <c r="AY178" s="23">
        <f t="shared" ca="1" si="190"/>
        <v>130800</v>
      </c>
      <c r="AZ178" s="23">
        <f t="shared" ca="1" si="191"/>
        <v>0</v>
      </c>
      <c r="BA178" s="23">
        <f t="shared" ca="1" si="196"/>
        <v>60000</v>
      </c>
      <c r="BB178" s="23">
        <f t="shared" ca="1" si="197"/>
        <v>0</v>
      </c>
      <c r="BC178" s="23">
        <f t="shared" ca="1" si="202"/>
        <v>63600</v>
      </c>
      <c r="BD178" s="23">
        <f t="shared" ca="1" si="203"/>
        <v>0</v>
      </c>
      <c r="BE178" s="23">
        <f t="shared" ca="1" si="215"/>
        <v>63600</v>
      </c>
      <c r="BF178" s="23">
        <f t="shared" ca="1" si="216"/>
        <v>0</v>
      </c>
      <c r="BG178" s="23"/>
      <c r="BH178" s="23"/>
      <c r="BI178" s="23"/>
      <c r="BJ178" s="23"/>
      <c r="BK178" s="23"/>
      <c r="BL178" s="23"/>
      <c r="BM178" s="23"/>
      <c r="BN178" s="23"/>
      <c r="BO178" s="236">
        <f t="shared" ca="1" si="165"/>
        <v>543600</v>
      </c>
      <c r="BP178" s="23">
        <f t="shared" ca="1" si="168"/>
        <v>65400</v>
      </c>
      <c r="BQ178" s="23">
        <f t="shared" ca="1" si="169"/>
        <v>32700</v>
      </c>
      <c r="BR178" s="23">
        <f t="shared" ca="1" si="170"/>
        <v>62400</v>
      </c>
      <c r="BS178" s="23">
        <f t="shared" ca="1" si="171"/>
        <v>31200</v>
      </c>
      <c r="BT178" s="23">
        <f t="shared" ca="1" si="174"/>
        <v>67200</v>
      </c>
      <c r="BU178" s="23">
        <f t="shared" ca="1" si="175"/>
        <v>33600</v>
      </c>
      <c r="BV178" s="23">
        <f t="shared" ca="1" si="178"/>
        <v>8400</v>
      </c>
      <c r="BW178" s="23">
        <f t="shared" ca="1" si="179"/>
        <v>4200</v>
      </c>
      <c r="BX178" s="23">
        <f t="shared" ca="1" si="180"/>
        <v>66000</v>
      </c>
      <c r="BY178" s="23">
        <f t="shared" ca="1" si="181"/>
        <v>33000</v>
      </c>
      <c r="BZ178" s="23">
        <f t="shared" ca="1" si="188"/>
        <v>66000</v>
      </c>
      <c r="CA178" s="23">
        <f t="shared" ca="1" si="189"/>
        <v>33000</v>
      </c>
      <c r="CB178" s="23">
        <f t="shared" ca="1" si="194"/>
        <v>240000</v>
      </c>
      <c r="CC178" s="23">
        <f t="shared" ca="1" si="195"/>
        <v>120000</v>
      </c>
      <c r="CD178" s="23">
        <f t="shared" ca="1" si="207"/>
        <v>120000</v>
      </c>
      <c r="CE178" s="23">
        <f t="shared" ca="1" si="208"/>
        <v>60000</v>
      </c>
      <c r="CF178" s="23">
        <f t="shared" ca="1" si="209"/>
        <v>63600</v>
      </c>
      <c r="CG178" s="23">
        <f t="shared" ca="1" si="210"/>
        <v>31800</v>
      </c>
      <c r="CH178" s="23">
        <f t="shared" ca="1" si="217"/>
        <v>90000</v>
      </c>
      <c r="CI178" s="23">
        <f t="shared" ca="1" si="218"/>
        <v>45000</v>
      </c>
      <c r="CJ178" s="236">
        <f t="shared" ca="1" si="166"/>
        <v>1273500</v>
      </c>
      <c r="CQ178" s="23">
        <f t="shared" ca="1" si="182"/>
        <v>30000</v>
      </c>
      <c r="CR178" s="23">
        <f t="shared" ca="1" si="183"/>
        <v>15000</v>
      </c>
      <c r="CS178" s="23">
        <f t="shared" ca="1" si="211"/>
        <v>60000</v>
      </c>
      <c r="CT178" s="23">
        <f t="shared" ca="1" si="212"/>
        <v>30000</v>
      </c>
      <c r="CU178" s="23">
        <f t="shared" ca="1" si="213"/>
        <v>120000</v>
      </c>
      <c r="CV178" s="23">
        <f t="shared" ca="1" si="214"/>
        <v>60000</v>
      </c>
    </row>
    <row r="179" spans="1:100" x14ac:dyDescent="0.2">
      <c r="A179" s="180">
        <f ca="1">VLOOKUP($D179,Curves!$A$2:$I$1700,9)</f>
        <v>6.1639505920665E-2</v>
      </c>
      <c r="B179" s="86">
        <f t="shared" ca="1" si="149"/>
        <v>0.42253886829437437</v>
      </c>
      <c r="C179" s="86">
        <f t="shared" ca="1" si="150"/>
        <v>31</v>
      </c>
      <c r="D179" s="143">
        <f t="shared" ca="1" si="167"/>
        <v>42064</v>
      </c>
      <c r="E179" s="181">
        <f ca="1">VLOOKUP($D179,Curves!$A$2:$H$1700,2)*$B179</f>
        <v>1.914101073373516</v>
      </c>
      <c r="F179" s="180">
        <f ca="1">VLOOKUP($D179,Curves!$A$2:$H$1700,3)*$B179</f>
        <v>5.0704664195324919E-2</v>
      </c>
      <c r="G179" s="180">
        <f ca="1">VLOOKUP($D179,Curves!$A$2:$H$1700,7)*$B179</f>
        <v>-8.0282384975931126E-2</v>
      </c>
      <c r="H179" s="180">
        <f ca="1">VLOOKUP($D179,Curves!$A$2:$H$1700,5)*$B179</f>
        <v>4.2253886829437442E-3</v>
      </c>
      <c r="I179" s="180">
        <f ca="1">VLOOKUP($D179,Curves!$A$2:$H$1700,4)*$B179</f>
        <v>0</v>
      </c>
      <c r="J179" s="182">
        <f ca="1">VLOOKUP($D179,Curves!$A$2:$H$1700,8)*$B179</f>
        <v>0</v>
      </c>
      <c r="K179" s="180">
        <f t="shared" ca="1" si="151"/>
        <v>16.355758050301368</v>
      </c>
      <c r="L179" s="144">
        <f ca="1">VLOOKUP($D179,Curves!$N$2:$T$2600,2)*$B179</f>
        <v>11.502284400627271</v>
      </c>
      <c r="M179" s="145">
        <f ca="1">VLOOKUP($D179,Curves!$N$2:$T$2600,3)*$B179</f>
        <v>8.4507773658874878</v>
      </c>
      <c r="N179" s="189">
        <f t="shared" ca="1" si="152"/>
        <v>0</v>
      </c>
      <c r="O179" s="190">
        <f t="shared" ca="1" si="153"/>
        <v>0</v>
      </c>
      <c r="P179" s="181">
        <f t="shared" ca="1" si="148"/>
        <v>16.355758050301368</v>
      </c>
      <c r="Q179" s="144">
        <f ca="1">VLOOKUP($D179,Curves!$N$2:$T$2600,4)*$B179</f>
        <v>16.53424855361872</v>
      </c>
      <c r="R179" s="145">
        <f ca="1">VLOOKUP($D179,Curves!$N$2:$T$2600,5)*$B179</f>
        <v>8.5775390263758009</v>
      </c>
      <c r="S179" s="189">
        <f t="shared" ca="1" si="154"/>
        <v>1</v>
      </c>
      <c r="T179" s="190">
        <f t="shared" ca="1" si="155"/>
        <v>0</v>
      </c>
      <c r="U179" s="157">
        <f t="shared" ca="1" si="156"/>
        <v>15.753640162981887</v>
      </c>
      <c r="V179" s="157">
        <f t="shared" ca="1" si="157"/>
        <v>16.387448465423446</v>
      </c>
      <c r="W179" s="157">
        <f t="shared" ca="1" si="158"/>
        <v>16.355758050301368</v>
      </c>
      <c r="X179" s="144">
        <f ca="1">VLOOKUP($D179,Curves!$N$2:$T$2600,6)*$B179</f>
        <v>10.174199657656438</v>
      </c>
      <c r="Y179" s="145">
        <f ca="1">VLOOKUP($D179,Curves!$N$2:$T$2600,7)*$B179</f>
        <v>14.614760066511597</v>
      </c>
      <c r="Z179" s="208">
        <f t="shared" ca="1" si="159"/>
        <v>0</v>
      </c>
      <c r="AA179" s="189">
        <f t="shared" ca="1" si="160"/>
        <v>0</v>
      </c>
      <c r="AB179" s="189">
        <f t="shared" ca="1" si="206"/>
        <v>0</v>
      </c>
      <c r="AC179" s="189">
        <f t="shared" ca="1" si="206"/>
        <v>0</v>
      </c>
      <c r="AD179" s="189">
        <f t="shared" ca="1" si="162"/>
        <v>0</v>
      </c>
      <c r="AE179" s="190">
        <f t="shared" ca="1" si="163"/>
        <v>0</v>
      </c>
      <c r="AF179" s="23">
        <f t="shared" ca="1" si="184"/>
        <v>0</v>
      </c>
      <c r="AG179" s="23">
        <f t="shared" ca="1" si="185"/>
        <v>0</v>
      </c>
      <c r="AH179" s="23">
        <f t="shared" ca="1" si="192"/>
        <v>0</v>
      </c>
      <c r="AI179" s="23">
        <f t="shared" ca="1" si="193"/>
        <v>0</v>
      </c>
      <c r="AJ179" s="23">
        <f t="shared" ca="1" si="198"/>
        <v>0</v>
      </c>
      <c r="AK179" s="23">
        <f t="shared" ca="1" si="199"/>
        <v>0</v>
      </c>
      <c r="AL179" s="23">
        <f t="shared" ca="1" si="200"/>
        <v>0</v>
      </c>
      <c r="AM179" s="23">
        <f t="shared" ca="1" si="201"/>
        <v>0</v>
      </c>
      <c r="AN179" s="23">
        <f t="shared" ca="1" si="204"/>
        <v>0</v>
      </c>
      <c r="AO179" s="23">
        <f t="shared" ca="1" si="205"/>
        <v>0</v>
      </c>
      <c r="AP179" s="23">
        <f t="shared" ca="1" si="219"/>
        <v>0</v>
      </c>
      <c r="AQ179" s="23">
        <f t="shared" ca="1" si="220"/>
        <v>0</v>
      </c>
      <c r="AR179" s="236">
        <f t="shared" ca="1" si="164"/>
        <v>0</v>
      </c>
      <c r="AS179" s="23">
        <f t="shared" ca="1" si="172"/>
        <v>60000</v>
      </c>
      <c r="AT179" s="23">
        <f t="shared" ca="1" si="173"/>
        <v>0</v>
      </c>
      <c r="AU179" s="23">
        <f t="shared" ca="1" si="176"/>
        <v>60000</v>
      </c>
      <c r="AV179" s="23">
        <f t="shared" ca="1" si="177"/>
        <v>0</v>
      </c>
      <c r="AW179" s="23">
        <f t="shared" ca="1" si="186"/>
        <v>105600</v>
      </c>
      <c r="AX179" s="23">
        <f t="shared" ca="1" si="187"/>
        <v>0</v>
      </c>
      <c r="AY179" s="23">
        <f t="shared" ca="1" si="190"/>
        <v>130800</v>
      </c>
      <c r="AZ179" s="23">
        <f t="shared" ca="1" si="191"/>
        <v>0</v>
      </c>
      <c r="BA179" s="23">
        <f t="shared" ca="1" si="196"/>
        <v>60000</v>
      </c>
      <c r="BB179" s="23">
        <f t="shared" ca="1" si="197"/>
        <v>0</v>
      </c>
      <c r="BC179" s="23">
        <f t="shared" ca="1" si="202"/>
        <v>63600</v>
      </c>
      <c r="BD179" s="23">
        <f t="shared" ca="1" si="203"/>
        <v>0</v>
      </c>
      <c r="BE179" s="23">
        <f t="shared" ca="1" si="215"/>
        <v>63600</v>
      </c>
      <c r="BF179" s="23">
        <f t="shared" ca="1" si="216"/>
        <v>0</v>
      </c>
      <c r="BG179" s="23"/>
      <c r="BH179" s="23"/>
      <c r="BI179" s="23"/>
      <c r="BJ179" s="23"/>
      <c r="BK179" s="23"/>
      <c r="BL179" s="23"/>
      <c r="BM179" s="23"/>
      <c r="BN179" s="23"/>
      <c r="BO179" s="236">
        <f t="shared" ca="1" si="165"/>
        <v>543600</v>
      </c>
      <c r="BP179" s="23">
        <f t="shared" ca="1" si="168"/>
        <v>0</v>
      </c>
      <c r="BQ179" s="23">
        <f t="shared" ca="1" si="169"/>
        <v>0</v>
      </c>
      <c r="BR179" s="23">
        <f t="shared" ca="1" si="170"/>
        <v>0</v>
      </c>
      <c r="BS179" s="23">
        <f t="shared" ca="1" si="171"/>
        <v>0</v>
      </c>
      <c r="BT179" s="23">
        <f t="shared" ca="1" si="174"/>
        <v>0</v>
      </c>
      <c r="BU179" s="23">
        <f t="shared" ca="1" si="175"/>
        <v>0</v>
      </c>
      <c r="BV179" s="23">
        <f t="shared" ca="1" si="178"/>
        <v>0</v>
      </c>
      <c r="BW179" s="23">
        <f t="shared" ca="1" si="179"/>
        <v>0</v>
      </c>
      <c r="BX179" s="23">
        <f t="shared" ca="1" si="180"/>
        <v>0</v>
      </c>
      <c r="BY179" s="23">
        <f t="shared" ca="1" si="181"/>
        <v>0</v>
      </c>
      <c r="BZ179" s="23">
        <f t="shared" ca="1" si="188"/>
        <v>0</v>
      </c>
      <c r="CA179" s="23">
        <f t="shared" ca="1" si="189"/>
        <v>0</v>
      </c>
      <c r="CB179" s="23">
        <f t="shared" ca="1" si="194"/>
        <v>0</v>
      </c>
      <c r="CC179" s="23">
        <f t="shared" ca="1" si="195"/>
        <v>0</v>
      </c>
      <c r="CD179" s="23">
        <f t="shared" ca="1" si="207"/>
        <v>0</v>
      </c>
      <c r="CE179" s="23">
        <f t="shared" ca="1" si="208"/>
        <v>0</v>
      </c>
      <c r="CF179" s="23">
        <f t="shared" ca="1" si="209"/>
        <v>0</v>
      </c>
      <c r="CG179" s="23">
        <f t="shared" ca="1" si="210"/>
        <v>0</v>
      </c>
      <c r="CH179" s="23">
        <f t="shared" ca="1" si="217"/>
        <v>0</v>
      </c>
      <c r="CI179" s="23">
        <f t="shared" ca="1" si="218"/>
        <v>0</v>
      </c>
      <c r="CJ179" s="236">
        <f t="shared" ca="1" si="166"/>
        <v>0</v>
      </c>
      <c r="CQ179" s="23">
        <f t="shared" ca="1" si="182"/>
        <v>0</v>
      </c>
      <c r="CR179" s="23">
        <f t="shared" ca="1" si="183"/>
        <v>0</v>
      </c>
      <c r="CS179" s="23">
        <f t="shared" ca="1" si="211"/>
        <v>0</v>
      </c>
      <c r="CT179" s="23">
        <f t="shared" ca="1" si="212"/>
        <v>0</v>
      </c>
      <c r="CU179" s="23">
        <f t="shared" ca="1" si="213"/>
        <v>0</v>
      </c>
      <c r="CV179" s="23">
        <f t="shared" ca="1" si="214"/>
        <v>0</v>
      </c>
    </row>
    <row r="180" spans="1:100" x14ac:dyDescent="0.2">
      <c r="A180" s="180">
        <f ca="1">VLOOKUP($D180,Curves!$A$2:$I$1700,9)</f>
        <v>6.1661223749277003E-2</v>
      </c>
      <c r="B180" s="86">
        <f t="shared" ca="1" si="149"/>
        <v>0.42024090478857312</v>
      </c>
      <c r="C180" s="86">
        <f t="shared" ca="1" si="150"/>
        <v>30</v>
      </c>
      <c r="D180" s="143">
        <f t="shared" ca="1" si="167"/>
        <v>42095</v>
      </c>
      <c r="E180" s="181">
        <f ca="1">VLOOKUP($D180,Curves!$A$2:$H$1700,2)*$B180</f>
        <v>1.8259467313063502</v>
      </c>
      <c r="F180" s="180">
        <f ca="1">VLOOKUP($D180,Curves!$A$2:$H$1700,3)*$B180</f>
        <v>0.12397106691262906</v>
      </c>
      <c r="G180" s="180">
        <f ca="1">VLOOKUP($D180,Curves!$A$2:$H$1700,7)*$B180</f>
        <v>-7.9845771909828889E-2</v>
      </c>
      <c r="H180" s="180">
        <f ca="1">VLOOKUP($D180,Curves!$A$2:$H$1700,5)*$B180</f>
        <v>4.2024090478857317E-3</v>
      </c>
      <c r="I180" s="180">
        <f ca="1">VLOOKUP($D180,Curves!$A$2:$H$1700,4)*$B180</f>
        <v>0</v>
      </c>
      <c r="J180" s="182">
        <f ca="1">VLOOKUP($D180,Curves!$A$2:$H$1700,8)*$B180</f>
        <v>0</v>
      </c>
      <c r="K180" s="180">
        <f t="shared" ca="1" si="151"/>
        <v>15.694600484797627</v>
      </c>
      <c r="L180" s="144">
        <f ca="1">VLOOKUP($D180,Curves!$N$2:$T$2600,2)*$B180</f>
        <v>10.809368254360313</v>
      </c>
      <c r="M180" s="145">
        <f ca="1">VLOOKUP($D180,Curves!$N$2:$T$2600,3)*$B180</f>
        <v>8.70318913817135</v>
      </c>
      <c r="N180" s="189">
        <f t="shared" ca="1" si="152"/>
        <v>0</v>
      </c>
      <c r="O180" s="190">
        <f t="shared" ca="1" si="153"/>
        <v>0</v>
      </c>
      <c r="P180" s="181">
        <f t="shared" ca="1" si="148"/>
        <v>15.694600484797627</v>
      </c>
      <c r="Q180" s="144">
        <f ca="1">VLOOKUP($D180,Curves!$N$2:$T$2600,4)*$B180</f>
        <v>15.393725333782669</v>
      </c>
      <c r="R180" s="145">
        <f ca="1">VLOOKUP($D180,Curves!$N$2:$T$2600,5)*$B180</f>
        <v>7.7954687838280314</v>
      </c>
      <c r="S180" s="189">
        <f t="shared" ca="1" si="154"/>
        <v>0</v>
      </c>
      <c r="T180" s="190">
        <f t="shared" ca="1" si="155"/>
        <v>0</v>
      </c>
      <c r="U180" s="157">
        <f t="shared" ca="1" si="156"/>
        <v>15.09575719547391</v>
      </c>
      <c r="V180" s="157">
        <f t="shared" ca="1" si="157"/>
        <v>15.72611855265677</v>
      </c>
      <c r="W180" s="157">
        <f t="shared" ca="1" si="158"/>
        <v>15.694600484797627</v>
      </c>
      <c r="X180" s="144">
        <f ca="1">VLOOKUP($D180,Curves!$N$2:$T$2600,6)*$B180</f>
        <v>8.3328437676852811</v>
      </c>
      <c r="Y180" s="145">
        <f ca="1">VLOOKUP($D180,Curves!$N$2:$T$2600,7)*$B180</f>
        <v>15.20913221406647</v>
      </c>
      <c r="Z180" s="208">
        <f t="shared" ca="1" si="159"/>
        <v>0</v>
      </c>
      <c r="AA180" s="189">
        <f t="shared" ca="1" si="160"/>
        <v>1</v>
      </c>
      <c r="AB180" s="189">
        <f t="shared" ca="1" si="206"/>
        <v>0</v>
      </c>
      <c r="AC180" s="189">
        <f t="shared" ca="1" si="206"/>
        <v>0</v>
      </c>
      <c r="AD180" s="189">
        <f t="shared" ca="1" si="162"/>
        <v>0</v>
      </c>
      <c r="AE180" s="190">
        <f t="shared" ca="1" si="163"/>
        <v>0</v>
      </c>
      <c r="AF180" s="23">
        <f t="shared" ca="1" si="184"/>
        <v>0</v>
      </c>
      <c r="AG180" s="23">
        <f t="shared" ca="1" si="185"/>
        <v>0</v>
      </c>
      <c r="AH180" s="23">
        <f t="shared" ca="1" si="192"/>
        <v>0</v>
      </c>
      <c r="AI180" s="23">
        <f t="shared" ca="1" si="193"/>
        <v>0</v>
      </c>
      <c r="AJ180" s="23">
        <f t="shared" ca="1" si="198"/>
        <v>0</v>
      </c>
      <c r="AK180" s="23">
        <f t="shared" ca="1" si="199"/>
        <v>0</v>
      </c>
      <c r="AL180" s="23">
        <f t="shared" ca="1" si="200"/>
        <v>0</v>
      </c>
      <c r="AM180" s="23">
        <f t="shared" ca="1" si="201"/>
        <v>0</v>
      </c>
      <c r="AN180" s="23">
        <f t="shared" ca="1" si="204"/>
        <v>0</v>
      </c>
      <c r="AO180" s="23">
        <f t="shared" ca="1" si="205"/>
        <v>0</v>
      </c>
      <c r="AP180" s="23">
        <f t="shared" ca="1" si="219"/>
        <v>0</v>
      </c>
      <c r="AQ180" s="23">
        <f t="shared" ca="1" si="220"/>
        <v>0</v>
      </c>
      <c r="AR180" s="236">
        <f t="shared" ca="1" si="164"/>
        <v>0</v>
      </c>
      <c r="AS180" s="23">
        <f t="shared" ca="1" si="172"/>
        <v>0</v>
      </c>
      <c r="AT180" s="23">
        <f t="shared" ca="1" si="173"/>
        <v>0</v>
      </c>
      <c r="AU180" s="23">
        <f t="shared" ca="1" si="176"/>
        <v>0</v>
      </c>
      <c r="AV180" s="23">
        <f t="shared" ca="1" si="177"/>
        <v>0</v>
      </c>
      <c r="AW180" s="23">
        <f t="shared" ca="1" si="186"/>
        <v>0</v>
      </c>
      <c r="AX180" s="23">
        <f t="shared" ca="1" si="187"/>
        <v>0</v>
      </c>
      <c r="AY180" s="23">
        <f t="shared" ca="1" si="190"/>
        <v>0</v>
      </c>
      <c r="AZ180" s="23">
        <f t="shared" ca="1" si="191"/>
        <v>0</v>
      </c>
      <c r="BA180" s="23">
        <f t="shared" ca="1" si="196"/>
        <v>0</v>
      </c>
      <c r="BB180" s="23">
        <f t="shared" ca="1" si="197"/>
        <v>0</v>
      </c>
      <c r="BC180" s="23">
        <f t="shared" ca="1" si="202"/>
        <v>0</v>
      </c>
      <c r="BD180" s="23">
        <f t="shared" ca="1" si="203"/>
        <v>0</v>
      </c>
      <c r="BE180" s="23">
        <f t="shared" ca="1" si="215"/>
        <v>0</v>
      </c>
      <c r="BF180" s="23">
        <f t="shared" ca="1" si="216"/>
        <v>0</v>
      </c>
      <c r="BG180" s="23"/>
      <c r="BH180" s="23"/>
      <c r="BI180" s="23"/>
      <c r="BJ180" s="23"/>
      <c r="BK180" s="23"/>
      <c r="BL180" s="23"/>
      <c r="BM180" s="23"/>
      <c r="BN180" s="23"/>
      <c r="BO180" s="236">
        <f t="shared" ca="1" si="165"/>
        <v>0</v>
      </c>
      <c r="BP180" s="23">
        <f t="shared" ca="1" si="168"/>
        <v>0</v>
      </c>
      <c r="BQ180" s="23">
        <f t="shared" ca="1" si="169"/>
        <v>0</v>
      </c>
      <c r="BR180" s="23">
        <f t="shared" ca="1" si="170"/>
        <v>0</v>
      </c>
      <c r="BS180" s="23">
        <f t="shared" ca="1" si="171"/>
        <v>0</v>
      </c>
      <c r="BT180" s="23">
        <f t="shared" ca="1" si="174"/>
        <v>0</v>
      </c>
      <c r="BU180" s="23">
        <f t="shared" ca="1" si="175"/>
        <v>0</v>
      </c>
      <c r="BV180" s="23">
        <f t="shared" ca="1" si="178"/>
        <v>0</v>
      </c>
      <c r="BW180" s="23">
        <f t="shared" ca="1" si="179"/>
        <v>0</v>
      </c>
      <c r="BX180" s="23">
        <f t="shared" ca="1" si="180"/>
        <v>0</v>
      </c>
      <c r="BY180" s="23">
        <f t="shared" ca="1" si="181"/>
        <v>0</v>
      </c>
      <c r="BZ180" s="23">
        <f t="shared" ca="1" si="188"/>
        <v>0</v>
      </c>
      <c r="CA180" s="23">
        <f t="shared" ca="1" si="189"/>
        <v>0</v>
      </c>
      <c r="CB180" s="23">
        <f t="shared" ca="1" si="194"/>
        <v>0</v>
      </c>
      <c r="CC180" s="23">
        <f t="shared" ca="1" si="195"/>
        <v>0</v>
      </c>
      <c r="CD180" s="23">
        <f t="shared" ca="1" si="207"/>
        <v>0</v>
      </c>
      <c r="CE180" s="23">
        <f t="shared" ca="1" si="208"/>
        <v>0</v>
      </c>
      <c r="CF180" s="23">
        <f t="shared" ca="1" si="209"/>
        <v>0</v>
      </c>
      <c r="CG180" s="23">
        <f t="shared" ca="1" si="210"/>
        <v>0</v>
      </c>
      <c r="CH180" s="23">
        <f t="shared" ca="1" si="217"/>
        <v>0</v>
      </c>
      <c r="CI180" s="23">
        <f t="shared" ca="1" si="218"/>
        <v>0</v>
      </c>
      <c r="CJ180" s="236">
        <f t="shared" ca="1" si="166"/>
        <v>0</v>
      </c>
      <c r="CQ180" s="23">
        <f t="shared" ca="1" si="182"/>
        <v>0</v>
      </c>
      <c r="CR180" s="23">
        <f t="shared" ca="1" si="183"/>
        <v>0</v>
      </c>
      <c r="CS180" s="23">
        <f t="shared" ca="1" si="211"/>
        <v>0</v>
      </c>
      <c r="CT180" s="23">
        <f t="shared" ca="1" si="212"/>
        <v>0</v>
      </c>
      <c r="CU180" s="23">
        <f t="shared" ca="1" si="213"/>
        <v>0</v>
      </c>
      <c r="CV180" s="23">
        <f t="shared" ca="1" si="214"/>
        <v>0</v>
      </c>
    </row>
    <row r="181" spans="1:100" x14ac:dyDescent="0.2">
      <c r="A181" s="180">
        <f ca="1">VLOOKUP($D181,Curves!$A$2:$I$1700,9)</f>
        <v>6.1682241002922002E-2</v>
      </c>
      <c r="B181" s="86">
        <f t="shared" ca="1" si="149"/>
        <v>0.41802754685891808</v>
      </c>
      <c r="C181" s="86">
        <f t="shared" ca="1" si="150"/>
        <v>31</v>
      </c>
      <c r="D181" s="143">
        <f t="shared" ca="1" si="167"/>
        <v>42125</v>
      </c>
      <c r="E181" s="181">
        <f ca="1">VLOOKUP($D181,Curves!$A$2:$H$1700,2)*$B181</f>
        <v>1.7975184514933475</v>
      </c>
      <c r="F181" s="180">
        <f ca="1">VLOOKUP($D181,Curves!$A$2:$H$1700,3)*$B181</f>
        <v>0.12331812632338082</v>
      </c>
      <c r="G181" s="180">
        <f ca="1">VLOOKUP($D181,Curves!$A$2:$H$1700,7)*$B181</f>
        <v>-7.9425233903194434E-2</v>
      </c>
      <c r="H181" s="180">
        <f ca="1">VLOOKUP($D181,Curves!$A$2:$H$1700,5)*$B181</f>
        <v>4.1802754685891811E-3</v>
      </c>
      <c r="I181" s="180">
        <f ca="1">VLOOKUP($D181,Curves!$A$2:$H$1700,4)*$B181</f>
        <v>0</v>
      </c>
      <c r="J181" s="182">
        <f ca="1">VLOOKUP($D181,Curves!$A$2:$H$1700,8)*$B181</f>
        <v>0</v>
      </c>
      <c r="K181" s="180">
        <f t="shared" ca="1" si="151"/>
        <v>15.481388386200107</v>
      </c>
      <c r="L181" s="144">
        <f ca="1">VLOOKUP($D181,Curves!$N$2:$T$2600,2)*$B181</f>
        <v>14.91572751131805</v>
      </c>
      <c r="M181" s="145">
        <f ca="1">VLOOKUP($D181,Curves!$N$2:$T$2600,3)*$B181</f>
        <v>7.7209687904842168</v>
      </c>
      <c r="N181" s="189">
        <f t="shared" ca="1" si="152"/>
        <v>0</v>
      </c>
      <c r="O181" s="190">
        <f t="shared" ca="1" si="153"/>
        <v>0</v>
      </c>
      <c r="P181" s="181">
        <f t="shared" ca="1" si="148"/>
        <v>15.481388386200107</v>
      </c>
      <c r="Q181" s="144">
        <f ca="1">VLOOKUP($D181,Curves!$N$2:$T$2600,4)*$B181</f>
        <v>16.129950937462109</v>
      </c>
      <c r="R181" s="145">
        <f ca="1">VLOOKUP($D181,Curves!$N$2:$T$2600,5)*$B181</f>
        <v>11.449774508465767</v>
      </c>
      <c r="S181" s="189">
        <f t="shared" ca="1" si="154"/>
        <v>1</v>
      </c>
      <c r="T181" s="190">
        <f t="shared" ca="1" si="155"/>
        <v>0</v>
      </c>
      <c r="U181" s="157">
        <f t="shared" ca="1" si="156"/>
        <v>14.885699131926149</v>
      </c>
      <c r="V181" s="157">
        <f t="shared" ca="1" si="157"/>
        <v>15.512740452214524</v>
      </c>
      <c r="W181" s="157">
        <f t="shared" ca="1" si="158"/>
        <v>15.481388386200107</v>
      </c>
      <c r="X181" s="144">
        <f ca="1">VLOOKUP($D181,Curves!$N$2:$T$2600,6)*$B181</f>
        <v>13.492552466659445</v>
      </c>
      <c r="Y181" s="145">
        <f ca="1">VLOOKUP($D181,Curves!$N$2:$T$2600,7)*$B181</f>
        <v>8.7496744402514928</v>
      </c>
      <c r="Z181" s="208">
        <f t="shared" ca="1" si="159"/>
        <v>0</v>
      </c>
      <c r="AA181" s="189">
        <f t="shared" ca="1" si="160"/>
        <v>0</v>
      </c>
      <c r="AB181" s="189">
        <f t="shared" ca="1" si="206"/>
        <v>0</v>
      </c>
      <c r="AC181" s="189">
        <f t="shared" ca="1" si="206"/>
        <v>0</v>
      </c>
      <c r="AD181" s="189">
        <f t="shared" ca="1" si="162"/>
        <v>0</v>
      </c>
      <c r="AE181" s="190">
        <f t="shared" ca="1" si="163"/>
        <v>0</v>
      </c>
      <c r="AF181" s="23">
        <f t="shared" ca="1" si="184"/>
        <v>0</v>
      </c>
      <c r="AG181" s="23">
        <f t="shared" ca="1" si="185"/>
        <v>0</v>
      </c>
      <c r="AH181" s="23">
        <f t="shared" ca="1" si="192"/>
        <v>0</v>
      </c>
      <c r="AI181" s="23">
        <f t="shared" ca="1" si="193"/>
        <v>0</v>
      </c>
      <c r="AJ181" s="23">
        <f t="shared" ca="1" si="198"/>
        <v>0</v>
      </c>
      <c r="AK181" s="23">
        <f t="shared" ca="1" si="199"/>
        <v>0</v>
      </c>
      <c r="AL181" s="23">
        <f t="shared" ca="1" si="200"/>
        <v>0</v>
      </c>
      <c r="AM181" s="23">
        <f t="shared" ca="1" si="201"/>
        <v>0</v>
      </c>
      <c r="AN181" s="23">
        <f t="shared" ca="1" si="204"/>
        <v>0</v>
      </c>
      <c r="AO181" s="23">
        <f t="shared" ca="1" si="205"/>
        <v>0</v>
      </c>
      <c r="AP181" s="23">
        <f t="shared" ca="1" si="219"/>
        <v>0</v>
      </c>
      <c r="AQ181" s="23">
        <f t="shared" ca="1" si="220"/>
        <v>0</v>
      </c>
      <c r="AR181" s="236">
        <f t="shared" ca="1" si="164"/>
        <v>0</v>
      </c>
      <c r="AS181" s="23">
        <f t="shared" ca="1" si="172"/>
        <v>60000</v>
      </c>
      <c r="AT181" s="23">
        <f t="shared" ca="1" si="173"/>
        <v>0</v>
      </c>
      <c r="AU181" s="23">
        <f t="shared" ca="1" si="176"/>
        <v>60000</v>
      </c>
      <c r="AV181" s="23">
        <f t="shared" ca="1" si="177"/>
        <v>0</v>
      </c>
      <c r="AW181" s="23">
        <f t="shared" ca="1" si="186"/>
        <v>105600</v>
      </c>
      <c r="AX181" s="23">
        <f t="shared" ca="1" si="187"/>
        <v>0</v>
      </c>
      <c r="AY181" s="23">
        <f t="shared" ca="1" si="190"/>
        <v>130800</v>
      </c>
      <c r="AZ181" s="23">
        <f t="shared" ca="1" si="191"/>
        <v>0</v>
      </c>
      <c r="BA181" s="23">
        <f t="shared" ca="1" si="196"/>
        <v>60000</v>
      </c>
      <c r="BB181" s="23">
        <f t="shared" ca="1" si="197"/>
        <v>0</v>
      </c>
      <c r="BC181" s="23">
        <f t="shared" ca="1" si="202"/>
        <v>63600</v>
      </c>
      <c r="BD181" s="23">
        <f t="shared" ca="1" si="203"/>
        <v>0</v>
      </c>
      <c r="BE181" s="23">
        <f t="shared" ca="1" si="215"/>
        <v>63600</v>
      </c>
      <c r="BF181" s="23">
        <f t="shared" ca="1" si="216"/>
        <v>0</v>
      </c>
      <c r="BG181" s="23"/>
      <c r="BH181" s="23"/>
      <c r="BI181" s="23"/>
      <c r="BJ181" s="23"/>
      <c r="BK181" s="23"/>
      <c r="BL181" s="23"/>
      <c r="BM181" s="23"/>
      <c r="BN181" s="23"/>
      <c r="BO181" s="236">
        <f t="shared" ca="1" si="165"/>
        <v>543600</v>
      </c>
      <c r="BP181" s="23">
        <f t="shared" ca="1" si="168"/>
        <v>0</v>
      </c>
      <c r="BQ181" s="23">
        <f t="shared" ca="1" si="169"/>
        <v>0</v>
      </c>
      <c r="BR181" s="23">
        <f t="shared" ca="1" si="170"/>
        <v>0</v>
      </c>
      <c r="BS181" s="23">
        <f t="shared" ca="1" si="171"/>
        <v>0</v>
      </c>
      <c r="BT181" s="23">
        <f t="shared" ca="1" si="174"/>
        <v>0</v>
      </c>
      <c r="BU181" s="23">
        <f t="shared" ca="1" si="175"/>
        <v>0</v>
      </c>
      <c r="BV181" s="23">
        <f t="shared" ca="1" si="178"/>
        <v>0</v>
      </c>
      <c r="BW181" s="23">
        <f t="shared" ca="1" si="179"/>
        <v>0</v>
      </c>
      <c r="BX181" s="23">
        <f t="shared" ca="1" si="180"/>
        <v>0</v>
      </c>
      <c r="BY181" s="23">
        <f t="shared" ca="1" si="181"/>
        <v>0</v>
      </c>
      <c r="BZ181" s="23">
        <f t="shared" ca="1" si="188"/>
        <v>0</v>
      </c>
      <c r="CA181" s="23">
        <f t="shared" ca="1" si="189"/>
        <v>0</v>
      </c>
      <c r="CB181" s="23">
        <f t="shared" ca="1" si="194"/>
        <v>0</v>
      </c>
      <c r="CC181" s="23">
        <f t="shared" ca="1" si="195"/>
        <v>0</v>
      </c>
      <c r="CD181" s="23">
        <f t="shared" ca="1" si="207"/>
        <v>0</v>
      </c>
      <c r="CE181" s="23">
        <f t="shared" ca="1" si="208"/>
        <v>0</v>
      </c>
      <c r="CF181" s="23">
        <f t="shared" ca="1" si="209"/>
        <v>0</v>
      </c>
      <c r="CG181" s="23">
        <f t="shared" ca="1" si="210"/>
        <v>0</v>
      </c>
      <c r="CH181" s="23">
        <f t="shared" ca="1" si="217"/>
        <v>0</v>
      </c>
      <c r="CI181" s="23">
        <f t="shared" ca="1" si="218"/>
        <v>0</v>
      </c>
      <c r="CJ181" s="236">
        <f t="shared" ca="1" si="166"/>
        <v>0</v>
      </c>
      <c r="CQ181" s="23">
        <f t="shared" ca="1" si="182"/>
        <v>0</v>
      </c>
      <c r="CR181" s="23">
        <f t="shared" ca="1" si="183"/>
        <v>0</v>
      </c>
      <c r="CS181" s="23">
        <f t="shared" ca="1" si="211"/>
        <v>0</v>
      </c>
      <c r="CT181" s="23">
        <f t="shared" ca="1" si="212"/>
        <v>0</v>
      </c>
      <c r="CU181" s="23">
        <f t="shared" ca="1" si="213"/>
        <v>0</v>
      </c>
      <c r="CV181" s="23">
        <f t="shared" ca="1" si="214"/>
        <v>0</v>
      </c>
    </row>
    <row r="182" spans="1:100" x14ac:dyDescent="0.2">
      <c r="A182" s="180">
        <f ca="1">VLOOKUP($D182,Curves!$A$2:$I$1700,9)</f>
        <v>6.1703958831842001E-2</v>
      </c>
      <c r="B182" s="86">
        <f t="shared" ca="1" si="149"/>
        <v>0.41575119490973994</v>
      </c>
      <c r="C182" s="86">
        <f t="shared" ca="1" si="150"/>
        <v>30</v>
      </c>
      <c r="D182" s="143">
        <f t="shared" ca="1" si="167"/>
        <v>42156</v>
      </c>
      <c r="E182" s="181">
        <f ca="1">VLOOKUP($D182,Curves!$A$2:$H$1700,2)*$B182</f>
        <v>1.7960451620100766</v>
      </c>
      <c r="F182" s="180">
        <f ca="1">VLOOKUP($D182,Curves!$A$2:$H$1700,3)*$B182</f>
        <v>0.12264660249837328</v>
      </c>
      <c r="G182" s="180">
        <f ca="1">VLOOKUP($D182,Curves!$A$2:$H$1700,7)*$B182</f>
        <v>-7.8992727032850596E-2</v>
      </c>
      <c r="H182" s="180">
        <f ca="1">VLOOKUP($D182,Curves!$A$2:$H$1700,5)*$B182</f>
        <v>4.1575119490973996E-3</v>
      </c>
      <c r="I182" s="180">
        <f ca="1">VLOOKUP($D182,Curves!$A$2:$H$1700,4)*$B182</f>
        <v>0</v>
      </c>
      <c r="J182" s="182">
        <f ca="1">VLOOKUP($D182,Curves!$A$2:$H$1700,8)*$B182</f>
        <v>0</v>
      </c>
      <c r="K182" s="180">
        <f t="shared" ca="1" si="151"/>
        <v>15.470338715075574</v>
      </c>
      <c r="L182" s="144">
        <f ca="1">VLOOKUP($D182,Curves!$N$2:$T$2600,2)*$B182</f>
        <v>13.693264828649056</v>
      </c>
      <c r="M182" s="145">
        <f ca="1">VLOOKUP($D182,Curves!$N$2:$T$2600,3)*$B182</f>
        <v>8.0115255259106881</v>
      </c>
      <c r="N182" s="189">
        <f t="shared" ca="1" si="152"/>
        <v>0</v>
      </c>
      <c r="O182" s="190">
        <f t="shared" ca="1" si="153"/>
        <v>0</v>
      </c>
      <c r="P182" s="181">
        <f t="shared" ca="1" si="148"/>
        <v>15.470338715075574</v>
      </c>
      <c r="Q182" s="144">
        <f ca="1">VLOOKUP($D182,Curves!$N$2:$T$2600,4)*$B182</f>
        <v>13.131857583432275</v>
      </c>
      <c r="R182" s="145">
        <f ca="1">VLOOKUP($D182,Curves!$N$2:$T$2600,5)*$B182</f>
        <v>10.123541596052169</v>
      </c>
      <c r="S182" s="189">
        <f t="shared" ca="1" si="154"/>
        <v>0</v>
      </c>
      <c r="T182" s="190">
        <f t="shared" ca="1" si="155"/>
        <v>0</v>
      </c>
      <c r="U182" s="157">
        <f t="shared" ca="1" si="156"/>
        <v>14.877893262329195</v>
      </c>
      <c r="V182" s="157">
        <f t="shared" ca="1" si="157"/>
        <v>15.501520054693804</v>
      </c>
      <c r="W182" s="157">
        <f t="shared" ca="1" si="158"/>
        <v>15.470338715075574</v>
      </c>
      <c r="X182" s="144">
        <f ca="1">VLOOKUP($D182,Curves!$N$2:$T$2600,6)*$B182</f>
        <v>12.489325528609605</v>
      </c>
      <c r="Y182" s="145">
        <f ca="1">VLOOKUP($D182,Curves!$N$2:$T$2600,7)*$B182</f>
        <v>8.9794615581574195</v>
      </c>
      <c r="Z182" s="208">
        <f t="shared" ca="1" si="159"/>
        <v>0</v>
      </c>
      <c r="AA182" s="189">
        <f t="shared" ca="1" si="160"/>
        <v>0</v>
      </c>
      <c r="AB182" s="189">
        <f t="shared" ca="1" si="206"/>
        <v>0</v>
      </c>
      <c r="AC182" s="189">
        <f t="shared" ca="1" si="206"/>
        <v>0</v>
      </c>
      <c r="AD182" s="189">
        <f t="shared" ca="1" si="162"/>
        <v>0</v>
      </c>
      <c r="AE182" s="190">
        <f t="shared" ca="1" si="163"/>
        <v>0</v>
      </c>
      <c r="AF182" s="23">
        <f t="shared" ca="1" si="184"/>
        <v>0</v>
      </c>
      <c r="AG182" s="23">
        <f t="shared" ca="1" si="185"/>
        <v>0</v>
      </c>
      <c r="AH182" s="23">
        <f t="shared" ca="1" si="192"/>
        <v>0</v>
      </c>
      <c r="AI182" s="23">
        <f t="shared" ca="1" si="193"/>
        <v>0</v>
      </c>
      <c r="AJ182" s="23">
        <f t="shared" ca="1" si="198"/>
        <v>0</v>
      </c>
      <c r="AK182" s="23">
        <f t="shared" ca="1" si="199"/>
        <v>0</v>
      </c>
      <c r="AL182" s="23">
        <f t="shared" ca="1" si="200"/>
        <v>0</v>
      </c>
      <c r="AM182" s="23">
        <f t="shared" ca="1" si="201"/>
        <v>0</v>
      </c>
      <c r="AN182" s="23">
        <f t="shared" ca="1" si="204"/>
        <v>0</v>
      </c>
      <c r="AO182" s="23">
        <f t="shared" ca="1" si="205"/>
        <v>0</v>
      </c>
      <c r="AP182" s="23">
        <f t="shared" ca="1" si="219"/>
        <v>0</v>
      </c>
      <c r="AQ182" s="23">
        <f t="shared" ca="1" si="220"/>
        <v>0</v>
      </c>
      <c r="AR182" s="236">
        <f t="shared" ca="1" si="164"/>
        <v>0</v>
      </c>
      <c r="AS182" s="23">
        <f t="shared" ca="1" si="172"/>
        <v>0</v>
      </c>
      <c r="AT182" s="23">
        <f t="shared" ca="1" si="173"/>
        <v>0</v>
      </c>
      <c r="AU182" s="23">
        <f t="shared" ca="1" si="176"/>
        <v>0</v>
      </c>
      <c r="AV182" s="23">
        <f t="shared" ca="1" si="177"/>
        <v>0</v>
      </c>
      <c r="AW182" s="23">
        <f t="shared" ca="1" si="186"/>
        <v>0</v>
      </c>
      <c r="AX182" s="23">
        <f t="shared" ca="1" si="187"/>
        <v>0</v>
      </c>
      <c r="AY182" s="23">
        <f t="shared" ca="1" si="190"/>
        <v>0</v>
      </c>
      <c r="AZ182" s="23">
        <f t="shared" ca="1" si="191"/>
        <v>0</v>
      </c>
      <c r="BA182" s="23">
        <f t="shared" ca="1" si="196"/>
        <v>0</v>
      </c>
      <c r="BB182" s="23">
        <f t="shared" ca="1" si="197"/>
        <v>0</v>
      </c>
      <c r="BC182" s="23">
        <f t="shared" ca="1" si="202"/>
        <v>0</v>
      </c>
      <c r="BD182" s="23">
        <f t="shared" ca="1" si="203"/>
        <v>0</v>
      </c>
      <c r="BE182" s="23">
        <f t="shared" ca="1" si="215"/>
        <v>0</v>
      </c>
      <c r="BF182" s="23">
        <f t="shared" ca="1" si="216"/>
        <v>0</v>
      </c>
      <c r="BG182" s="23"/>
      <c r="BH182" s="23"/>
      <c r="BI182" s="23"/>
      <c r="BJ182" s="23"/>
      <c r="BK182" s="23"/>
      <c r="BL182" s="23"/>
      <c r="BM182" s="23"/>
      <c r="BN182" s="23"/>
      <c r="BO182" s="236">
        <f t="shared" ca="1" si="165"/>
        <v>0</v>
      </c>
      <c r="BP182" s="23">
        <f t="shared" ca="1" si="168"/>
        <v>0</v>
      </c>
      <c r="BQ182" s="23">
        <f t="shared" ca="1" si="169"/>
        <v>0</v>
      </c>
      <c r="BR182" s="23">
        <f t="shared" ca="1" si="170"/>
        <v>0</v>
      </c>
      <c r="BS182" s="23">
        <f t="shared" ca="1" si="171"/>
        <v>0</v>
      </c>
      <c r="BT182" s="23">
        <f t="shared" ca="1" si="174"/>
        <v>0</v>
      </c>
      <c r="BU182" s="23">
        <f t="shared" ca="1" si="175"/>
        <v>0</v>
      </c>
      <c r="BV182" s="23">
        <f t="shared" ca="1" si="178"/>
        <v>0</v>
      </c>
      <c r="BW182" s="23">
        <f t="shared" ca="1" si="179"/>
        <v>0</v>
      </c>
      <c r="BX182" s="23">
        <f t="shared" ca="1" si="180"/>
        <v>0</v>
      </c>
      <c r="BY182" s="23">
        <f t="shared" ca="1" si="181"/>
        <v>0</v>
      </c>
      <c r="BZ182" s="23">
        <f t="shared" ca="1" si="188"/>
        <v>0</v>
      </c>
      <c r="CA182" s="23">
        <f t="shared" ca="1" si="189"/>
        <v>0</v>
      </c>
      <c r="CB182" s="23">
        <f t="shared" ca="1" si="194"/>
        <v>0</v>
      </c>
      <c r="CC182" s="23">
        <f t="shared" ca="1" si="195"/>
        <v>0</v>
      </c>
      <c r="CD182" s="23">
        <f t="shared" ca="1" si="207"/>
        <v>0</v>
      </c>
      <c r="CE182" s="23">
        <f t="shared" ca="1" si="208"/>
        <v>0</v>
      </c>
      <c r="CF182" s="23">
        <f t="shared" ca="1" si="209"/>
        <v>0</v>
      </c>
      <c r="CG182" s="23">
        <f t="shared" ca="1" si="210"/>
        <v>0</v>
      </c>
      <c r="CH182" s="23">
        <f t="shared" ca="1" si="217"/>
        <v>0</v>
      </c>
      <c r="CI182" s="23">
        <f t="shared" ca="1" si="218"/>
        <v>0</v>
      </c>
      <c r="CJ182" s="236">
        <f t="shared" ca="1" si="166"/>
        <v>0</v>
      </c>
      <c r="CQ182" s="23">
        <f t="shared" ca="1" si="182"/>
        <v>0</v>
      </c>
      <c r="CR182" s="23">
        <f t="shared" ca="1" si="183"/>
        <v>0</v>
      </c>
      <c r="CS182" s="23">
        <f t="shared" ca="1" si="211"/>
        <v>0</v>
      </c>
      <c r="CT182" s="23">
        <f t="shared" ca="1" si="212"/>
        <v>0</v>
      </c>
      <c r="CU182" s="23">
        <f t="shared" ca="1" si="213"/>
        <v>0</v>
      </c>
      <c r="CV182" s="23">
        <f t="shared" ca="1" si="214"/>
        <v>0</v>
      </c>
    </row>
    <row r="183" spans="1:100" x14ac:dyDescent="0.2">
      <c r="A183" s="180">
        <f ca="1">VLOOKUP($D183,Curves!$A$2:$I$1700,9)</f>
        <v>6.1724976085784998E-2</v>
      </c>
      <c r="B183" s="86">
        <f t="shared" ca="1" si="149"/>
        <v>0.41355866988012741</v>
      </c>
      <c r="C183" s="86">
        <f t="shared" ca="1" si="150"/>
        <v>31</v>
      </c>
      <c r="D183" s="143">
        <f t="shared" ca="1" si="167"/>
        <v>42186</v>
      </c>
      <c r="E183" s="181">
        <f ca="1">VLOOKUP($D183,Curves!$A$2:$H$1700,2)*$B183</f>
        <v>1.7927768339303523</v>
      </c>
      <c r="F183" s="180">
        <f ca="1">VLOOKUP($D183,Curves!$A$2:$H$1700,3)*$B183</f>
        <v>0.12199980761463758</v>
      </c>
      <c r="G183" s="180">
        <f ca="1">VLOOKUP($D183,Curves!$A$2:$H$1700,7)*$B183</f>
        <v>-7.8576147277224215E-2</v>
      </c>
      <c r="H183" s="180">
        <f ca="1">VLOOKUP($D183,Curves!$A$2:$H$1700,5)*$B183</f>
        <v>4.1355866988012739E-3</v>
      </c>
      <c r="I183" s="180">
        <f ca="1">VLOOKUP($D183,Curves!$A$2:$H$1700,4)*$B183</f>
        <v>0</v>
      </c>
      <c r="J183" s="182">
        <f ca="1">VLOOKUP($D183,Curves!$A$2:$H$1700,8)*$B183</f>
        <v>0</v>
      </c>
      <c r="K183" s="180">
        <f t="shared" ca="1" si="151"/>
        <v>15.445826254477641</v>
      </c>
      <c r="L183" s="144">
        <f ca="1">VLOOKUP($D183,Curves!$N$2:$T$2600,2)*$B183</f>
        <v>11.966816704545559</v>
      </c>
      <c r="M183" s="145">
        <f ca="1">VLOOKUP($D183,Curves!$N$2:$T$2600,3)*$B183</f>
        <v>8.3290716113857659</v>
      </c>
      <c r="N183" s="189">
        <f t="shared" ca="1" si="152"/>
        <v>0</v>
      </c>
      <c r="O183" s="190">
        <f t="shared" ca="1" si="153"/>
        <v>0</v>
      </c>
      <c r="P183" s="181">
        <f t="shared" ca="1" si="148"/>
        <v>15.445826254477641</v>
      </c>
      <c r="Q183" s="144">
        <f ca="1">VLOOKUP($D183,Curves!$N$2:$T$2600,4)*$B183</f>
        <v>12.338877130177144</v>
      </c>
      <c r="R183" s="145">
        <f ca="1">VLOOKUP($D183,Curves!$N$2:$T$2600,5)*$B183</f>
        <v>9.4539511934597122</v>
      </c>
      <c r="S183" s="189">
        <f t="shared" ca="1" si="154"/>
        <v>0</v>
      </c>
      <c r="T183" s="190">
        <f t="shared" ca="1" si="155"/>
        <v>0</v>
      </c>
      <c r="U183" s="157">
        <f t="shared" ca="1" si="156"/>
        <v>14.85650514989846</v>
      </c>
      <c r="V183" s="157">
        <f t="shared" ca="1" si="157"/>
        <v>15.476843154718651</v>
      </c>
      <c r="W183" s="157">
        <f t="shared" ca="1" si="158"/>
        <v>15.445826254477641</v>
      </c>
      <c r="X183" s="144">
        <f ca="1">VLOOKUP($D183,Curves!$N$2:$T$2600,6)*$B183</f>
        <v>11.638769535515127</v>
      </c>
      <c r="Y183" s="145">
        <f ca="1">VLOOKUP($D183,Curves!$N$2:$T$2600,7)*$B183</f>
        <v>8.3125511949896094</v>
      </c>
      <c r="Z183" s="208">
        <f t="shared" ca="1" si="159"/>
        <v>0</v>
      </c>
      <c r="AA183" s="189">
        <f t="shared" ca="1" si="160"/>
        <v>0</v>
      </c>
      <c r="AB183" s="189">
        <f t="shared" ca="1" si="206"/>
        <v>0</v>
      </c>
      <c r="AC183" s="189">
        <f t="shared" ca="1" si="206"/>
        <v>0</v>
      </c>
      <c r="AD183" s="189">
        <f t="shared" ca="1" si="162"/>
        <v>0</v>
      </c>
      <c r="AE183" s="190">
        <f t="shared" ca="1" si="163"/>
        <v>0</v>
      </c>
      <c r="AF183" s="23">
        <f t="shared" ca="1" si="184"/>
        <v>0</v>
      </c>
      <c r="AG183" s="23">
        <f t="shared" ca="1" si="185"/>
        <v>0</v>
      </c>
      <c r="AH183" s="23">
        <f t="shared" ca="1" si="192"/>
        <v>0</v>
      </c>
      <c r="AI183" s="23">
        <f t="shared" ca="1" si="193"/>
        <v>0</v>
      </c>
      <c r="AJ183" s="23">
        <f t="shared" ca="1" si="198"/>
        <v>0</v>
      </c>
      <c r="AK183" s="23">
        <f t="shared" ca="1" si="199"/>
        <v>0</v>
      </c>
      <c r="AL183" s="23">
        <f t="shared" ca="1" si="200"/>
        <v>0</v>
      </c>
      <c r="AM183" s="23">
        <f t="shared" ca="1" si="201"/>
        <v>0</v>
      </c>
      <c r="AN183" s="23">
        <f t="shared" ca="1" si="204"/>
        <v>0</v>
      </c>
      <c r="AO183" s="23">
        <f t="shared" ca="1" si="205"/>
        <v>0</v>
      </c>
      <c r="AP183" s="23">
        <f t="shared" ca="1" si="219"/>
        <v>0</v>
      </c>
      <c r="AQ183" s="23">
        <f t="shared" ca="1" si="220"/>
        <v>0</v>
      </c>
      <c r="AR183" s="236">
        <f t="shared" ca="1" si="164"/>
        <v>0</v>
      </c>
      <c r="AS183" s="23">
        <f t="shared" ca="1" si="172"/>
        <v>0</v>
      </c>
      <c r="AT183" s="23">
        <f t="shared" ca="1" si="173"/>
        <v>0</v>
      </c>
      <c r="AU183" s="23">
        <f t="shared" ca="1" si="176"/>
        <v>0</v>
      </c>
      <c r="AV183" s="23">
        <f t="shared" ca="1" si="177"/>
        <v>0</v>
      </c>
      <c r="AW183" s="23">
        <f t="shared" ca="1" si="186"/>
        <v>0</v>
      </c>
      <c r="AX183" s="23">
        <f t="shared" ca="1" si="187"/>
        <v>0</v>
      </c>
      <c r="AY183" s="23">
        <f t="shared" ca="1" si="190"/>
        <v>0</v>
      </c>
      <c r="AZ183" s="23">
        <f t="shared" ca="1" si="191"/>
        <v>0</v>
      </c>
      <c r="BA183" s="23">
        <f t="shared" ca="1" si="196"/>
        <v>0</v>
      </c>
      <c r="BB183" s="23">
        <f t="shared" ca="1" si="197"/>
        <v>0</v>
      </c>
      <c r="BC183" s="23">
        <f t="shared" ca="1" si="202"/>
        <v>0</v>
      </c>
      <c r="BD183" s="23">
        <f t="shared" ca="1" si="203"/>
        <v>0</v>
      </c>
      <c r="BE183" s="23">
        <f t="shared" ca="1" si="215"/>
        <v>0</v>
      </c>
      <c r="BF183" s="23">
        <f t="shared" ca="1" si="216"/>
        <v>0</v>
      </c>
      <c r="BG183" s="23"/>
      <c r="BH183" s="23"/>
      <c r="BI183" s="23"/>
      <c r="BJ183" s="23"/>
      <c r="BK183" s="23"/>
      <c r="BL183" s="23"/>
      <c r="BM183" s="23"/>
      <c r="BN183" s="23"/>
      <c r="BO183" s="236">
        <f t="shared" ca="1" si="165"/>
        <v>0</v>
      </c>
      <c r="BP183" s="23">
        <f t="shared" ca="1" si="168"/>
        <v>0</v>
      </c>
      <c r="BQ183" s="23">
        <f t="shared" ca="1" si="169"/>
        <v>0</v>
      </c>
      <c r="BR183" s="23">
        <f t="shared" ca="1" si="170"/>
        <v>0</v>
      </c>
      <c r="BS183" s="23">
        <f t="shared" ca="1" si="171"/>
        <v>0</v>
      </c>
      <c r="BT183" s="23">
        <f t="shared" ca="1" si="174"/>
        <v>0</v>
      </c>
      <c r="BU183" s="23">
        <f t="shared" ca="1" si="175"/>
        <v>0</v>
      </c>
      <c r="BV183" s="23">
        <f t="shared" ca="1" si="178"/>
        <v>0</v>
      </c>
      <c r="BW183" s="23">
        <f t="shared" ca="1" si="179"/>
        <v>0</v>
      </c>
      <c r="BX183" s="23">
        <f t="shared" ca="1" si="180"/>
        <v>0</v>
      </c>
      <c r="BY183" s="23">
        <f t="shared" ca="1" si="181"/>
        <v>0</v>
      </c>
      <c r="BZ183" s="23">
        <f t="shared" ca="1" si="188"/>
        <v>0</v>
      </c>
      <c r="CA183" s="23">
        <f t="shared" ca="1" si="189"/>
        <v>0</v>
      </c>
      <c r="CB183" s="23">
        <f t="shared" ca="1" si="194"/>
        <v>0</v>
      </c>
      <c r="CC183" s="23">
        <f t="shared" ca="1" si="195"/>
        <v>0</v>
      </c>
      <c r="CD183" s="23">
        <f t="shared" ca="1" si="207"/>
        <v>0</v>
      </c>
      <c r="CE183" s="23">
        <f t="shared" ca="1" si="208"/>
        <v>0</v>
      </c>
      <c r="CF183" s="23">
        <f t="shared" ca="1" si="209"/>
        <v>0</v>
      </c>
      <c r="CG183" s="23">
        <f t="shared" ca="1" si="210"/>
        <v>0</v>
      </c>
      <c r="CH183" s="23">
        <f t="shared" ca="1" si="217"/>
        <v>0</v>
      </c>
      <c r="CI183" s="23">
        <f t="shared" ca="1" si="218"/>
        <v>0</v>
      </c>
      <c r="CJ183" s="236">
        <f t="shared" ca="1" si="166"/>
        <v>0</v>
      </c>
      <c r="CQ183" s="23">
        <f t="shared" ca="1" si="182"/>
        <v>0</v>
      </c>
      <c r="CR183" s="23">
        <f t="shared" ca="1" si="183"/>
        <v>0</v>
      </c>
      <c r="CS183" s="23">
        <f t="shared" ca="1" si="211"/>
        <v>0</v>
      </c>
      <c r="CT183" s="23">
        <f t="shared" ca="1" si="212"/>
        <v>0</v>
      </c>
      <c r="CU183" s="23">
        <f t="shared" ca="1" si="213"/>
        <v>0</v>
      </c>
      <c r="CV183" s="23">
        <f t="shared" ca="1" si="214"/>
        <v>0</v>
      </c>
    </row>
    <row r="184" spans="1:100" x14ac:dyDescent="0.2">
      <c r="A184" s="180">
        <f ca="1">VLOOKUP($D184,Curves!$A$2:$I$1700,9)</f>
        <v>6.1746693915014E-2</v>
      </c>
      <c r="B184" s="86">
        <f t="shared" ca="1" si="149"/>
        <v>0.41130376126341811</v>
      </c>
      <c r="C184" s="86">
        <f t="shared" ca="1" si="150"/>
        <v>31</v>
      </c>
      <c r="D184" s="143">
        <f t="shared" ca="1" si="167"/>
        <v>42217</v>
      </c>
      <c r="E184" s="181">
        <f ca="1">VLOOKUP($D184,Curves!$A$2:$H$1700,2)*$B184</f>
        <v>1.7871148426895516</v>
      </c>
      <c r="F184" s="180">
        <f ca="1">VLOOKUP($D184,Curves!$A$2:$H$1700,3)*$B184</f>
        <v>0.12133460957270834</v>
      </c>
      <c r="G184" s="180">
        <f ca="1">VLOOKUP($D184,Curves!$A$2:$H$1700,7)*$B184</f>
        <v>-7.8147714640049437E-2</v>
      </c>
      <c r="H184" s="180">
        <f ca="1">VLOOKUP($D184,Curves!$A$2:$H$1700,5)*$B184</f>
        <v>0</v>
      </c>
      <c r="I184" s="180">
        <f ca="1">VLOOKUP($D184,Curves!$A$2:$H$1700,4)*$B184</f>
        <v>0</v>
      </c>
      <c r="J184" s="182">
        <f ca="1">VLOOKUP($D184,Curves!$A$2:$H$1700,8)*$B184</f>
        <v>0</v>
      </c>
      <c r="K184" s="180">
        <f t="shared" ca="1" si="151"/>
        <v>15.403361320171637</v>
      </c>
      <c r="L184" s="144">
        <f ca="1">VLOOKUP($D184,Curves!$N$2:$T$2600,2)*$B184</f>
        <v>10.130313613111563</v>
      </c>
      <c r="M184" s="145">
        <f ca="1">VLOOKUP($D184,Curves!$N$2:$T$2600,3)*$B184</f>
        <v>6.3299648858440047</v>
      </c>
      <c r="N184" s="189">
        <f t="shared" ca="1" si="152"/>
        <v>0</v>
      </c>
      <c r="O184" s="190">
        <f t="shared" ca="1" si="153"/>
        <v>0</v>
      </c>
      <c r="P184" s="181">
        <f t="shared" ca="1" si="148"/>
        <v>15.403361320171637</v>
      </c>
      <c r="Q184" s="144">
        <f ca="1">VLOOKUP($D184,Curves!$N$2:$T$2600,4)*$B184</f>
        <v>10.853523835511695</v>
      </c>
      <c r="R184" s="145">
        <f ca="1">VLOOKUP($D184,Curves!$N$2:$T$2600,5)*$B184</f>
        <v>7.9340495547713354</v>
      </c>
      <c r="S184" s="189">
        <f t="shared" ca="1" si="154"/>
        <v>0</v>
      </c>
      <c r="T184" s="190">
        <f t="shared" ca="1" si="155"/>
        <v>0</v>
      </c>
      <c r="U184" s="157">
        <f t="shared" ca="1" si="156"/>
        <v>14.817253460371266</v>
      </c>
      <c r="V184" s="157">
        <f t="shared" ca="1" si="157"/>
        <v>15.403361320171637</v>
      </c>
      <c r="W184" s="157">
        <f t="shared" ca="1" si="158"/>
        <v>15.403361320171637</v>
      </c>
      <c r="X184" s="144">
        <f ca="1">VLOOKUP($D184,Curves!$N$2:$T$2600,6)*$B184</f>
        <v>7.7589267537383471</v>
      </c>
      <c r="Y184" s="145">
        <f ca="1">VLOOKUP($D184,Curves!$N$2:$T$2600,7)*$B184</f>
        <v>4.991474693653208</v>
      </c>
      <c r="Z184" s="208">
        <f t="shared" ca="1" si="159"/>
        <v>0</v>
      </c>
      <c r="AA184" s="189">
        <f t="shared" ca="1" si="160"/>
        <v>0</v>
      </c>
      <c r="AB184" s="189">
        <f t="shared" ca="1" si="206"/>
        <v>0</v>
      </c>
      <c r="AC184" s="189">
        <f t="shared" ca="1" si="206"/>
        <v>0</v>
      </c>
      <c r="AD184" s="189">
        <f t="shared" ca="1" si="162"/>
        <v>0</v>
      </c>
      <c r="AE184" s="190">
        <f t="shared" ca="1" si="163"/>
        <v>0</v>
      </c>
      <c r="AF184" s="23">
        <f t="shared" ca="1" si="184"/>
        <v>0</v>
      </c>
      <c r="AG184" s="23">
        <f t="shared" ca="1" si="185"/>
        <v>0</v>
      </c>
      <c r="AH184" s="23">
        <f t="shared" ca="1" si="192"/>
        <v>0</v>
      </c>
      <c r="AI184" s="23">
        <f t="shared" ca="1" si="193"/>
        <v>0</v>
      </c>
      <c r="AJ184" s="23">
        <f t="shared" ca="1" si="198"/>
        <v>0</v>
      </c>
      <c r="AK184" s="23">
        <f t="shared" ca="1" si="199"/>
        <v>0</v>
      </c>
      <c r="AL184" s="23">
        <f t="shared" ca="1" si="200"/>
        <v>0</v>
      </c>
      <c r="AM184" s="23">
        <f t="shared" ca="1" si="201"/>
        <v>0</v>
      </c>
      <c r="AN184" s="23">
        <f t="shared" ca="1" si="204"/>
        <v>0</v>
      </c>
      <c r="AO184" s="23">
        <f t="shared" ca="1" si="205"/>
        <v>0</v>
      </c>
      <c r="AP184" s="23">
        <f t="shared" ca="1" si="219"/>
        <v>0</v>
      </c>
      <c r="AQ184" s="23">
        <f t="shared" ca="1" si="220"/>
        <v>0</v>
      </c>
      <c r="AR184" s="236">
        <f t="shared" ca="1" si="164"/>
        <v>0</v>
      </c>
      <c r="AS184" s="23">
        <f t="shared" ca="1" si="172"/>
        <v>0</v>
      </c>
      <c r="AT184" s="23">
        <f t="shared" ca="1" si="173"/>
        <v>0</v>
      </c>
      <c r="AU184" s="23">
        <f t="shared" ca="1" si="176"/>
        <v>0</v>
      </c>
      <c r="AV184" s="23">
        <f t="shared" ca="1" si="177"/>
        <v>0</v>
      </c>
      <c r="AW184" s="23">
        <f t="shared" ca="1" si="186"/>
        <v>0</v>
      </c>
      <c r="AX184" s="23">
        <f t="shared" ca="1" si="187"/>
        <v>0</v>
      </c>
      <c r="AY184" s="23">
        <f t="shared" ca="1" si="190"/>
        <v>0</v>
      </c>
      <c r="AZ184" s="23">
        <f t="shared" ca="1" si="191"/>
        <v>0</v>
      </c>
      <c r="BA184" s="23">
        <f t="shared" ca="1" si="196"/>
        <v>0</v>
      </c>
      <c r="BB184" s="23">
        <f t="shared" ca="1" si="197"/>
        <v>0</v>
      </c>
      <c r="BC184" s="23">
        <f t="shared" ca="1" si="202"/>
        <v>0</v>
      </c>
      <c r="BD184" s="23">
        <f t="shared" ca="1" si="203"/>
        <v>0</v>
      </c>
      <c r="BE184" s="23">
        <f t="shared" ca="1" si="215"/>
        <v>0</v>
      </c>
      <c r="BF184" s="23">
        <f t="shared" ca="1" si="216"/>
        <v>0</v>
      </c>
      <c r="BG184" s="23"/>
      <c r="BH184" s="23"/>
      <c r="BI184" s="23"/>
      <c r="BJ184" s="23"/>
      <c r="BK184" s="23"/>
      <c r="BL184" s="23"/>
      <c r="BM184" s="23"/>
      <c r="BN184" s="23"/>
      <c r="BO184" s="236">
        <f t="shared" ca="1" si="165"/>
        <v>0</v>
      </c>
      <c r="BP184" s="23">
        <f t="shared" ca="1" si="168"/>
        <v>0</v>
      </c>
      <c r="BQ184" s="23">
        <f t="shared" ca="1" si="169"/>
        <v>0</v>
      </c>
      <c r="BR184" s="23">
        <f t="shared" ca="1" si="170"/>
        <v>0</v>
      </c>
      <c r="BS184" s="23">
        <f t="shared" ca="1" si="171"/>
        <v>0</v>
      </c>
      <c r="BT184" s="23">
        <f t="shared" ca="1" si="174"/>
        <v>0</v>
      </c>
      <c r="BU184" s="23">
        <f t="shared" ca="1" si="175"/>
        <v>0</v>
      </c>
      <c r="BV184" s="23">
        <f t="shared" ca="1" si="178"/>
        <v>0</v>
      </c>
      <c r="BW184" s="23">
        <f t="shared" ca="1" si="179"/>
        <v>0</v>
      </c>
      <c r="BX184" s="23">
        <f t="shared" ca="1" si="180"/>
        <v>0</v>
      </c>
      <c r="BY184" s="23">
        <f t="shared" ca="1" si="181"/>
        <v>0</v>
      </c>
      <c r="BZ184" s="23">
        <f t="shared" ca="1" si="188"/>
        <v>0</v>
      </c>
      <c r="CA184" s="23">
        <f t="shared" ca="1" si="189"/>
        <v>0</v>
      </c>
      <c r="CB184" s="23">
        <f t="shared" ca="1" si="194"/>
        <v>0</v>
      </c>
      <c r="CC184" s="23">
        <f t="shared" ca="1" si="195"/>
        <v>0</v>
      </c>
      <c r="CD184" s="23">
        <f t="shared" ca="1" si="207"/>
        <v>0</v>
      </c>
      <c r="CE184" s="23">
        <f t="shared" ca="1" si="208"/>
        <v>0</v>
      </c>
      <c r="CF184" s="23">
        <f t="shared" ca="1" si="209"/>
        <v>0</v>
      </c>
      <c r="CG184" s="23">
        <f t="shared" ca="1" si="210"/>
        <v>0</v>
      </c>
      <c r="CH184" s="23">
        <f t="shared" ca="1" si="217"/>
        <v>0</v>
      </c>
      <c r="CI184" s="23">
        <f t="shared" ca="1" si="218"/>
        <v>0</v>
      </c>
      <c r="CJ184" s="236">
        <f t="shared" ca="1" si="166"/>
        <v>0</v>
      </c>
      <c r="CQ184" s="23">
        <f t="shared" ca="1" si="182"/>
        <v>0</v>
      </c>
      <c r="CR184" s="23">
        <f t="shared" ca="1" si="183"/>
        <v>0</v>
      </c>
      <c r="CS184" s="23">
        <f t="shared" ca="1" si="211"/>
        <v>0</v>
      </c>
      <c r="CT184" s="23">
        <f t="shared" ca="1" si="212"/>
        <v>0</v>
      </c>
      <c r="CU184" s="23">
        <f t="shared" ca="1" si="213"/>
        <v>0</v>
      </c>
      <c r="CV184" s="23">
        <f t="shared" ca="1" si="214"/>
        <v>0</v>
      </c>
    </row>
    <row r="185" spans="1:100" x14ac:dyDescent="0.2">
      <c r="A185" s="180">
        <f ca="1">VLOOKUP($D185,Curves!$A$2:$I$1700,9)</f>
        <v>6.1768411744400002E-2</v>
      </c>
      <c r="B185" s="86">
        <f t="shared" ca="1" si="149"/>
        <v>0.40905968590123087</v>
      </c>
      <c r="C185" s="86">
        <f t="shared" ca="1" si="150"/>
        <v>30</v>
      </c>
      <c r="D185" s="143">
        <f t="shared" ca="1" si="167"/>
        <v>42248</v>
      </c>
      <c r="E185" s="181">
        <f ca="1">VLOOKUP($D185,Curves!$A$2:$H$1700,2)*$B185</f>
        <v>1.7843183499011692</v>
      </c>
      <c r="F185" s="180">
        <f ca="1">VLOOKUP($D185,Curves!$A$2:$H$1700,3)*$B185</f>
        <v>0.1206726073408631</v>
      </c>
      <c r="G185" s="180">
        <f ca="1">VLOOKUP($D185,Curves!$A$2:$H$1700,7)*$B185</f>
        <v>-7.7721340321233873E-2</v>
      </c>
      <c r="H185" s="180">
        <f ca="1">VLOOKUP($D185,Curves!$A$2:$H$1700,5)*$B185</f>
        <v>0</v>
      </c>
      <c r="I185" s="180">
        <f ca="1">VLOOKUP($D185,Curves!$A$2:$H$1700,4)*$B185</f>
        <v>0</v>
      </c>
      <c r="J185" s="182">
        <f ca="1">VLOOKUP($D185,Curves!$A$2:$H$1700,8)*$B185</f>
        <v>0</v>
      </c>
      <c r="K185" s="180">
        <f t="shared" ca="1" si="151"/>
        <v>15.382387624258769</v>
      </c>
      <c r="L185" s="144">
        <f ca="1">VLOOKUP($D185,Curves!$N$2:$T$2600,2)*$B185</f>
        <v>10.279572414726248</v>
      </c>
      <c r="M185" s="145">
        <f ca="1">VLOOKUP($D185,Curves!$N$2:$T$2600,3)*$B185</f>
        <v>6.2708849848658694</v>
      </c>
      <c r="N185" s="189">
        <f t="shared" ca="1" si="152"/>
        <v>0</v>
      </c>
      <c r="O185" s="190">
        <f t="shared" ca="1" si="153"/>
        <v>0</v>
      </c>
      <c r="P185" s="181">
        <f t="shared" ca="1" si="148"/>
        <v>15.382387624258769</v>
      </c>
      <c r="Q185" s="144">
        <f ca="1">VLOOKUP($D185,Curves!$N$2:$T$2600,4)*$B185</f>
        <v>11.407896484465899</v>
      </c>
      <c r="R185" s="145">
        <f ca="1">VLOOKUP($D185,Curves!$N$2:$T$2600,5)*$B185</f>
        <v>5.898640670695749</v>
      </c>
      <c r="S185" s="189">
        <f t="shared" ca="1" si="154"/>
        <v>0</v>
      </c>
      <c r="T185" s="190">
        <f t="shared" ca="1" si="155"/>
        <v>0</v>
      </c>
      <c r="U185" s="157">
        <f t="shared" ca="1" si="156"/>
        <v>14.799477571849515</v>
      </c>
      <c r="V185" s="157">
        <f t="shared" ca="1" si="157"/>
        <v>15.382387624258769</v>
      </c>
      <c r="W185" s="157">
        <f t="shared" ca="1" si="158"/>
        <v>15.382387624258769</v>
      </c>
      <c r="X185" s="144">
        <f ca="1">VLOOKUP($D185,Curves!$N$2:$T$2600,6)*$B185</f>
        <v>8.2279186182496229</v>
      </c>
      <c r="Y185" s="145">
        <f ca="1">VLOOKUP($D185,Curves!$N$2:$T$2600,7)*$B185</f>
        <v>4.858952298751718</v>
      </c>
      <c r="Z185" s="208">
        <f t="shared" ca="1" si="159"/>
        <v>0</v>
      </c>
      <c r="AA185" s="189">
        <f t="shared" ca="1" si="160"/>
        <v>0</v>
      </c>
      <c r="AB185" s="189">
        <f t="shared" ca="1" si="206"/>
        <v>0</v>
      </c>
      <c r="AC185" s="189">
        <f t="shared" ca="1" si="206"/>
        <v>0</v>
      </c>
      <c r="AD185" s="189">
        <f t="shared" ca="1" si="162"/>
        <v>0</v>
      </c>
      <c r="AE185" s="190">
        <f t="shared" ca="1" si="163"/>
        <v>0</v>
      </c>
      <c r="AF185" s="23">
        <f t="shared" ca="1" si="184"/>
        <v>0</v>
      </c>
      <c r="AG185" s="23">
        <f t="shared" ca="1" si="185"/>
        <v>0</v>
      </c>
      <c r="AH185" s="23">
        <f t="shared" ca="1" si="192"/>
        <v>0</v>
      </c>
      <c r="AI185" s="23">
        <f t="shared" ca="1" si="193"/>
        <v>0</v>
      </c>
      <c r="AJ185" s="23">
        <f t="shared" ca="1" si="198"/>
        <v>0</v>
      </c>
      <c r="AK185" s="23">
        <f t="shared" ca="1" si="199"/>
        <v>0</v>
      </c>
      <c r="AL185" s="23">
        <f t="shared" ca="1" si="200"/>
        <v>0</v>
      </c>
      <c r="AM185" s="23">
        <f t="shared" ca="1" si="201"/>
        <v>0</v>
      </c>
      <c r="AN185" s="23">
        <f t="shared" ca="1" si="204"/>
        <v>0</v>
      </c>
      <c r="AO185" s="23">
        <f t="shared" ca="1" si="205"/>
        <v>0</v>
      </c>
      <c r="AP185" s="23">
        <f t="shared" ca="1" si="219"/>
        <v>0</v>
      </c>
      <c r="AQ185" s="23">
        <f t="shared" ca="1" si="220"/>
        <v>0</v>
      </c>
      <c r="AR185" s="236">
        <f t="shared" ca="1" si="164"/>
        <v>0</v>
      </c>
      <c r="AS185" s="23">
        <f t="shared" ca="1" si="172"/>
        <v>0</v>
      </c>
      <c r="AT185" s="23">
        <f t="shared" ca="1" si="173"/>
        <v>0</v>
      </c>
      <c r="AU185" s="23">
        <f t="shared" ca="1" si="176"/>
        <v>0</v>
      </c>
      <c r="AV185" s="23">
        <f t="shared" ca="1" si="177"/>
        <v>0</v>
      </c>
      <c r="AW185" s="23">
        <f t="shared" ca="1" si="186"/>
        <v>0</v>
      </c>
      <c r="AX185" s="23">
        <f t="shared" ca="1" si="187"/>
        <v>0</v>
      </c>
      <c r="AY185" s="23">
        <f t="shared" ca="1" si="190"/>
        <v>0</v>
      </c>
      <c r="AZ185" s="23">
        <f t="shared" ca="1" si="191"/>
        <v>0</v>
      </c>
      <c r="BA185" s="23">
        <f t="shared" ca="1" si="196"/>
        <v>0</v>
      </c>
      <c r="BB185" s="23">
        <f t="shared" ca="1" si="197"/>
        <v>0</v>
      </c>
      <c r="BC185" s="23">
        <f t="shared" ca="1" si="202"/>
        <v>0</v>
      </c>
      <c r="BD185" s="23">
        <f t="shared" ca="1" si="203"/>
        <v>0</v>
      </c>
      <c r="BE185" s="23">
        <f t="shared" ca="1" si="215"/>
        <v>0</v>
      </c>
      <c r="BF185" s="23">
        <f t="shared" ca="1" si="216"/>
        <v>0</v>
      </c>
      <c r="BG185" s="23"/>
      <c r="BH185" s="23"/>
      <c r="BI185" s="23"/>
      <c r="BJ185" s="23"/>
      <c r="BK185" s="23"/>
      <c r="BL185" s="23"/>
      <c r="BM185" s="23"/>
      <c r="BN185" s="23"/>
      <c r="BO185" s="236">
        <f t="shared" ca="1" si="165"/>
        <v>0</v>
      </c>
      <c r="BP185" s="23">
        <f t="shared" ca="1" si="168"/>
        <v>0</v>
      </c>
      <c r="BQ185" s="23">
        <f t="shared" ca="1" si="169"/>
        <v>0</v>
      </c>
      <c r="BR185" s="23">
        <f t="shared" ca="1" si="170"/>
        <v>0</v>
      </c>
      <c r="BS185" s="23">
        <f t="shared" ca="1" si="171"/>
        <v>0</v>
      </c>
      <c r="BT185" s="23">
        <f t="shared" ca="1" si="174"/>
        <v>0</v>
      </c>
      <c r="BU185" s="23">
        <f t="shared" ca="1" si="175"/>
        <v>0</v>
      </c>
      <c r="BV185" s="23">
        <f t="shared" ca="1" si="178"/>
        <v>0</v>
      </c>
      <c r="BW185" s="23">
        <f t="shared" ca="1" si="179"/>
        <v>0</v>
      </c>
      <c r="BX185" s="23">
        <f t="shared" ca="1" si="180"/>
        <v>0</v>
      </c>
      <c r="BY185" s="23">
        <f t="shared" ca="1" si="181"/>
        <v>0</v>
      </c>
      <c r="BZ185" s="23">
        <f t="shared" ca="1" si="188"/>
        <v>0</v>
      </c>
      <c r="CA185" s="23">
        <f t="shared" ca="1" si="189"/>
        <v>0</v>
      </c>
      <c r="CB185" s="23">
        <f t="shared" ca="1" si="194"/>
        <v>0</v>
      </c>
      <c r="CC185" s="23">
        <f t="shared" ca="1" si="195"/>
        <v>0</v>
      </c>
      <c r="CD185" s="23">
        <f t="shared" ca="1" si="207"/>
        <v>0</v>
      </c>
      <c r="CE185" s="23">
        <f t="shared" ca="1" si="208"/>
        <v>0</v>
      </c>
      <c r="CF185" s="23">
        <f t="shared" ca="1" si="209"/>
        <v>0</v>
      </c>
      <c r="CG185" s="23">
        <f t="shared" ca="1" si="210"/>
        <v>0</v>
      </c>
      <c r="CH185" s="23">
        <f t="shared" ca="1" si="217"/>
        <v>0</v>
      </c>
      <c r="CI185" s="23">
        <f t="shared" ca="1" si="218"/>
        <v>0</v>
      </c>
      <c r="CJ185" s="236">
        <f t="shared" ca="1" si="166"/>
        <v>0</v>
      </c>
      <c r="CQ185" s="23">
        <f t="shared" ca="1" si="182"/>
        <v>0</v>
      </c>
      <c r="CR185" s="23">
        <f t="shared" ca="1" si="183"/>
        <v>0</v>
      </c>
      <c r="CS185" s="23">
        <f t="shared" ca="1" si="211"/>
        <v>0</v>
      </c>
      <c r="CT185" s="23">
        <f t="shared" ca="1" si="212"/>
        <v>0</v>
      </c>
      <c r="CU185" s="23">
        <f t="shared" ca="1" si="213"/>
        <v>0</v>
      </c>
      <c r="CV185" s="23">
        <f t="shared" ca="1" si="214"/>
        <v>0</v>
      </c>
    </row>
    <row r="186" spans="1:100" x14ac:dyDescent="0.2">
      <c r="A186" s="180">
        <f ca="1">VLOOKUP($D186,Curves!$A$2:$I$1700,9)</f>
        <v>6.1789428998792001E-2</v>
      </c>
      <c r="B186" s="86">
        <f t="shared" ca="1" si="149"/>
        <v>0.406898274179539</v>
      </c>
      <c r="C186" s="86">
        <f t="shared" ca="1" si="150"/>
        <v>31</v>
      </c>
      <c r="D186" s="143">
        <f t="shared" ca="1" si="167"/>
        <v>42278</v>
      </c>
      <c r="E186" s="181">
        <f ca="1">VLOOKUP($D186,Curves!$A$2:$H$1700,2)*$B186</f>
        <v>1.7789592547129445</v>
      </c>
      <c r="F186" s="180">
        <f ca="1">VLOOKUP($D186,Curves!$A$2:$H$1700,3)*$B186</f>
        <v>0.120034990882964</v>
      </c>
      <c r="G186" s="180">
        <f ca="1">VLOOKUP($D186,Curves!$A$2:$H$1700,7)*$B186</f>
        <v>-7.7310672094112409E-2</v>
      </c>
      <c r="H186" s="180">
        <f ca="1">VLOOKUP($D186,Curves!$A$2:$H$1700,5)*$B186</f>
        <v>0</v>
      </c>
      <c r="I186" s="180">
        <f ca="1">VLOOKUP($D186,Curves!$A$2:$H$1700,4)*$B186</f>
        <v>0</v>
      </c>
      <c r="J186" s="182">
        <f ca="1">VLOOKUP($D186,Curves!$A$2:$H$1700,8)*$B186</f>
        <v>0</v>
      </c>
      <c r="K186" s="180">
        <f t="shared" ca="1" si="151"/>
        <v>15.342194410347084</v>
      </c>
      <c r="L186" s="144">
        <f ca="1">VLOOKUP($D186,Curves!$N$2:$T$2600,2)*$B186</f>
        <v>22.839103152859195</v>
      </c>
      <c r="M186" s="145">
        <f ca="1">VLOOKUP($D186,Curves!$N$2:$T$2600,3)*$B186</f>
        <v>6.3069232497828542</v>
      </c>
      <c r="N186" s="189">
        <f t="shared" ca="1" si="152"/>
        <v>1</v>
      </c>
      <c r="O186" s="190">
        <f t="shared" ca="1" si="153"/>
        <v>0</v>
      </c>
      <c r="P186" s="181">
        <f t="shared" ca="1" si="148"/>
        <v>15.342194410347084</v>
      </c>
      <c r="Q186" s="144">
        <f ca="1">VLOOKUP($D186,Curves!$N$2:$T$2600,4)*$B186</f>
        <v>14.602805016643439</v>
      </c>
      <c r="R186" s="145">
        <f ca="1">VLOOKUP($D186,Curves!$N$2:$T$2600,5)*$B186</f>
        <v>7.1736165737852717</v>
      </c>
      <c r="S186" s="189">
        <f t="shared" ca="1" si="154"/>
        <v>0</v>
      </c>
      <c r="T186" s="190">
        <f t="shared" ca="1" si="155"/>
        <v>0</v>
      </c>
      <c r="U186" s="157">
        <f t="shared" ca="1" si="156"/>
        <v>14.76236436964124</v>
      </c>
      <c r="V186" s="157">
        <f t="shared" ca="1" si="157"/>
        <v>15.342194410347084</v>
      </c>
      <c r="W186" s="157">
        <f t="shared" ca="1" si="158"/>
        <v>15.342194410347084</v>
      </c>
      <c r="X186" s="144">
        <f ca="1">VLOOKUP($D186,Curves!$N$2:$T$2600,6)*$B186</f>
        <v>23.850027052169761</v>
      </c>
      <c r="Y186" s="145">
        <f ca="1">VLOOKUP($D186,Curves!$N$2:$T$2600,7)*$B186</f>
        <v>1.8167620116971197</v>
      </c>
      <c r="Z186" s="208">
        <f t="shared" ca="1" si="159"/>
        <v>1</v>
      </c>
      <c r="AA186" s="189">
        <f t="shared" ca="1" si="160"/>
        <v>0</v>
      </c>
      <c r="AB186" s="189">
        <f t="shared" ca="1" si="206"/>
        <v>1</v>
      </c>
      <c r="AC186" s="189">
        <f t="shared" ca="1" si="206"/>
        <v>1</v>
      </c>
      <c r="AD186" s="189">
        <f t="shared" ca="1" si="162"/>
        <v>1</v>
      </c>
      <c r="AE186" s="190">
        <f t="shared" ca="1" si="163"/>
        <v>0</v>
      </c>
      <c r="AF186" s="23">
        <f t="shared" ca="1" si="184"/>
        <v>105600</v>
      </c>
      <c r="AG186" s="23">
        <f t="shared" ca="1" si="185"/>
        <v>0</v>
      </c>
      <c r="AH186" s="23">
        <f t="shared" ca="1" si="192"/>
        <v>61200</v>
      </c>
      <c r="AI186" s="23">
        <f t="shared" ca="1" si="193"/>
        <v>0</v>
      </c>
      <c r="AJ186" s="23">
        <f t="shared" ca="1" si="198"/>
        <v>50400</v>
      </c>
      <c r="AK186" s="23">
        <f t="shared" ca="1" si="199"/>
        <v>0</v>
      </c>
      <c r="AL186" s="23">
        <f t="shared" ca="1" si="200"/>
        <v>60000</v>
      </c>
      <c r="AM186" s="23">
        <f t="shared" ca="1" si="201"/>
        <v>0</v>
      </c>
      <c r="AN186" s="23">
        <f t="shared" ca="1" si="204"/>
        <v>126720</v>
      </c>
      <c r="AO186" s="23">
        <f t="shared" ca="1" si="205"/>
        <v>0</v>
      </c>
      <c r="AP186" s="23">
        <f t="shared" ca="1" si="219"/>
        <v>66000</v>
      </c>
      <c r="AQ186" s="23">
        <f t="shared" ca="1" si="220"/>
        <v>0</v>
      </c>
      <c r="AR186" s="236">
        <f t="shared" ca="1" si="164"/>
        <v>469920</v>
      </c>
      <c r="AS186" s="23">
        <f t="shared" ca="1" si="172"/>
        <v>0</v>
      </c>
      <c r="AT186" s="23">
        <f t="shared" ca="1" si="173"/>
        <v>0</v>
      </c>
      <c r="AU186" s="23">
        <f t="shared" ca="1" si="176"/>
        <v>0</v>
      </c>
      <c r="AV186" s="23">
        <f t="shared" ca="1" si="177"/>
        <v>0</v>
      </c>
      <c r="AW186" s="23">
        <f t="shared" ca="1" si="186"/>
        <v>0</v>
      </c>
      <c r="AX186" s="23">
        <f t="shared" ca="1" si="187"/>
        <v>0</v>
      </c>
      <c r="AY186" s="23">
        <f t="shared" ca="1" si="190"/>
        <v>0</v>
      </c>
      <c r="AZ186" s="23">
        <f t="shared" ca="1" si="191"/>
        <v>0</v>
      </c>
      <c r="BA186" s="23">
        <f t="shared" ca="1" si="196"/>
        <v>0</v>
      </c>
      <c r="BB186" s="23">
        <f t="shared" ca="1" si="197"/>
        <v>0</v>
      </c>
      <c r="BC186" s="23">
        <f t="shared" ca="1" si="202"/>
        <v>0</v>
      </c>
      <c r="BD186" s="23">
        <f t="shared" ca="1" si="203"/>
        <v>0</v>
      </c>
      <c r="BE186" s="23">
        <f t="shared" ca="1" si="215"/>
        <v>0</v>
      </c>
      <c r="BF186" s="23">
        <f t="shared" ca="1" si="216"/>
        <v>0</v>
      </c>
      <c r="BG186" s="23"/>
      <c r="BH186" s="23"/>
      <c r="BI186" s="23"/>
      <c r="BJ186" s="23"/>
      <c r="BK186" s="23"/>
      <c r="BL186" s="23"/>
      <c r="BM186" s="23"/>
      <c r="BN186" s="23"/>
      <c r="BO186" s="236">
        <f t="shared" ca="1" si="165"/>
        <v>0</v>
      </c>
      <c r="BP186" s="23">
        <f t="shared" ca="1" si="168"/>
        <v>65400</v>
      </c>
      <c r="BQ186" s="23">
        <f t="shared" ca="1" si="169"/>
        <v>32700</v>
      </c>
      <c r="BR186" s="23">
        <f t="shared" ca="1" si="170"/>
        <v>62400</v>
      </c>
      <c r="BS186" s="23">
        <f t="shared" ca="1" si="171"/>
        <v>31200</v>
      </c>
      <c r="BT186" s="23">
        <f t="shared" ca="1" si="174"/>
        <v>67200</v>
      </c>
      <c r="BU186" s="23">
        <f t="shared" ca="1" si="175"/>
        <v>33600</v>
      </c>
      <c r="BV186" s="23">
        <f t="shared" ca="1" si="178"/>
        <v>8400</v>
      </c>
      <c r="BW186" s="23">
        <f t="shared" ca="1" si="179"/>
        <v>4200</v>
      </c>
      <c r="BX186" s="23">
        <f t="shared" ca="1" si="180"/>
        <v>66000</v>
      </c>
      <c r="BY186" s="23">
        <f t="shared" ca="1" si="181"/>
        <v>33000</v>
      </c>
      <c r="BZ186" s="23">
        <f t="shared" ca="1" si="188"/>
        <v>66000</v>
      </c>
      <c r="CA186" s="23">
        <f t="shared" ca="1" si="189"/>
        <v>33000</v>
      </c>
      <c r="CB186" s="23">
        <f t="shared" ca="1" si="194"/>
        <v>240000</v>
      </c>
      <c r="CC186" s="23">
        <f t="shared" ca="1" si="195"/>
        <v>120000</v>
      </c>
      <c r="CD186" s="23">
        <f t="shared" ca="1" si="207"/>
        <v>120000</v>
      </c>
      <c r="CE186" s="23">
        <f t="shared" ca="1" si="208"/>
        <v>60000</v>
      </c>
      <c r="CF186" s="23">
        <f t="shared" ca="1" si="209"/>
        <v>63600</v>
      </c>
      <c r="CG186" s="23">
        <f t="shared" ca="1" si="210"/>
        <v>31800</v>
      </c>
      <c r="CH186" s="23">
        <f t="shared" ca="1" si="217"/>
        <v>90000</v>
      </c>
      <c r="CI186" s="23">
        <f t="shared" ca="1" si="218"/>
        <v>45000</v>
      </c>
      <c r="CJ186" s="236">
        <f t="shared" ca="1" si="166"/>
        <v>1273500</v>
      </c>
      <c r="CQ186" s="23">
        <f t="shared" ca="1" si="182"/>
        <v>30000</v>
      </c>
      <c r="CR186" s="23">
        <f t="shared" ca="1" si="183"/>
        <v>15000</v>
      </c>
      <c r="CS186" s="23">
        <f t="shared" ca="1" si="211"/>
        <v>60000</v>
      </c>
      <c r="CT186" s="23">
        <f t="shared" ca="1" si="212"/>
        <v>30000</v>
      </c>
      <c r="CU186" s="23">
        <f t="shared" ca="1" si="213"/>
        <v>120000</v>
      </c>
      <c r="CV186" s="23">
        <f t="shared" ca="1" si="214"/>
        <v>60000</v>
      </c>
    </row>
    <row r="187" spans="1:100" x14ac:dyDescent="0.2">
      <c r="A187" s="180">
        <f ca="1">VLOOKUP($D187,Curves!$A$2:$I$1700,9)</f>
        <v>6.1811146828485E-2</v>
      </c>
      <c r="B187" s="86">
        <f t="shared" ca="1" si="149"/>
        <v>0.40467539015737414</v>
      </c>
      <c r="C187" s="86">
        <f t="shared" ca="1" si="150"/>
        <v>30</v>
      </c>
      <c r="D187" s="143">
        <f t="shared" ca="1" si="167"/>
        <v>42309</v>
      </c>
      <c r="E187" s="181">
        <f ca="1">VLOOKUP($D187,Curves!$A$2:$H$1700,2)*$B187</f>
        <v>1.8279187373408592</v>
      </c>
      <c r="F187" s="180">
        <f ca="1">VLOOKUP($D187,Curves!$A$2:$H$1700,3)*$B187</f>
        <v>4.8561046818884894E-2</v>
      </c>
      <c r="G187" s="180">
        <f ca="1">VLOOKUP($D187,Curves!$A$2:$H$1700,7)*$B187</f>
        <v>-7.6888324129901084E-2</v>
      </c>
      <c r="H187" s="180">
        <f ca="1">VLOOKUP($D187,Curves!$A$2:$H$1700,5)*$B187</f>
        <v>0</v>
      </c>
      <c r="I187" s="180">
        <f ca="1">VLOOKUP($D187,Curves!$A$2:$H$1700,4)*$B187</f>
        <v>0</v>
      </c>
      <c r="J187" s="182">
        <f ca="1">VLOOKUP($D187,Curves!$A$2:$H$1700,8)*$B187</f>
        <v>0</v>
      </c>
      <c r="K187" s="180">
        <f t="shared" ca="1" si="151"/>
        <v>15.709390530056444</v>
      </c>
      <c r="L187" s="144">
        <f ca="1">VLOOKUP($D187,Curves!$N$2:$T$2600,2)*$B187</f>
        <v>17.275139370253072</v>
      </c>
      <c r="M187" s="145">
        <f ca="1">VLOOKUP($D187,Curves!$N$2:$T$2600,3)*$B187</f>
        <v>6.4909932581242806</v>
      </c>
      <c r="N187" s="189">
        <f t="shared" ca="1" si="152"/>
        <v>1</v>
      </c>
      <c r="O187" s="190">
        <f t="shared" ca="1" si="153"/>
        <v>0</v>
      </c>
      <c r="P187" s="181">
        <f t="shared" ca="1" si="148"/>
        <v>15.709390530056444</v>
      </c>
      <c r="Q187" s="144">
        <f ca="1">VLOOKUP($D187,Curves!$N$2:$T$2600,4)*$B187</f>
        <v>18.927630490095851</v>
      </c>
      <c r="R187" s="145">
        <f ca="1">VLOOKUP($D187,Curves!$N$2:$T$2600,5)*$B187</f>
        <v>7.6321778583680757</v>
      </c>
      <c r="S187" s="189">
        <f t="shared" ca="1" si="154"/>
        <v>1</v>
      </c>
      <c r="T187" s="190">
        <f t="shared" ca="1" si="155"/>
        <v>0</v>
      </c>
      <c r="U187" s="157">
        <f t="shared" ca="1" si="156"/>
        <v>15.132728099082186</v>
      </c>
      <c r="V187" s="157">
        <f t="shared" ca="1" si="157"/>
        <v>15.709390530056444</v>
      </c>
      <c r="W187" s="157">
        <f t="shared" ca="1" si="158"/>
        <v>15.709390530056444</v>
      </c>
      <c r="X187" s="144">
        <f ca="1">VLOOKUP($D187,Curves!$N$2:$T$2600,6)*$B187</f>
        <v>17.653791219912279</v>
      </c>
      <c r="Y187" s="145">
        <f ca="1">VLOOKUP($D187,Curves!$N$2:$T$2600,7)*$B187</f>
        <v>6.6632412523769622</v>
      </c>
      <c r="Z187" s="208">
        <f t="shared" ca="1" si="159"/>
        <v>1</v>
      </c>
      <c r="AA187" s="189">
        <f t="shared" ca="1" si="160"/>
        <v>0</v>
      </c>
      <c r="AB187" s="189">
        <f t="shared" ca="1" si="206"/>
        <v>1</v>
      </c>
      <c r="AC187" s="189">
        <f t="shared" ca="1" si="206"/>
        <v>1</v>
      </c>
      <c r="AD187" s="189">
        <f t="shared" ca="1" si="162"/>
        <v>1</v>
      </c>
      <c r="AE187" s="190">
        <f t="shared" ca="1" si="163"/>
        <v>0</v>
      </c>
      <c r="AF187" s="23">
        <f t="shared" ca="1" si="184"/>
        <v>105600</v>
      </c>
      <c r="AG187" s="23">
        <f t="shared" ca="1" si="185"/>
        <v>0</v>
      </c>
      <c r="AH187" s="23">
        <f t="shared" ca="1" si="192"/>
        <v>61200</v>
      </c>
      <c r="AI187" s="23">
        <f t="shared" ca="1" si="193"/>
        <v>0</v>
      </c>
      <c r="AJ187" s="23">
        <f t="shared" ca="1" si="198"/>
        <v>50400</v>
      </c>
      <c r="AK187" s="23">
        <f t="shared" ca="1" si="199"/>
        <v>0</v>
      </c>
      <c r="AL187" s="23">
        <f t="shared" ca="1" si="200"/>
        <v>60000</v>
      </c>
      <c r="AM187" s="23">
        <f t="shared" ca="1" si="201"/>
        <v>0</v>
      </c>
      <c r="AN187" s="23">
        <f t="shared" ca="1" si="204"/>
        <v>126720</v>
      </c>
      <c r="AO187" s="23">
        <f t="shared" ca="1" si="205"/>
        <v>0</v>
      </c>
      <c r="AP187" s="23">
        <f t="shared" ca="1" si="219"/>
        <v>66000</v>
      </c>
      <c r="AQ187" s="23">
        <f t="shared" ca="1" si="220"/>
        <v>0</v>
      </c>
      <c r="AR187" s="236">
        <f t="shared" ca="1" si="164"/>
        <v>469920</v>
      </c>
      <c r="AS187" s="23">
        <f t="shared" ca="1" si="172"/>
        <v>60000</v>
      </c>
      <c r="AT187" s="23">
        <f t="shared" ca="1" si="173"/>
        <v>0</v>
      </c>
      <c r="AU187" s="23">
        <f t="shared" ca="1" si="176"/>
        <v>60000</v>
      </c>
      <c r="AV187" s="23">
        <f t="shared" ca="1" si="177"/>
        <v>0</v>
      </c>
      <c r="AW187" s="23">
        <f t="shared" ca="1" si="186"/>
        <v>105600</v>
      </c>
      <c r="AX187" s="23">
        <f t="shared" ca="1" si="187"/>
        <v>0</v>
      </c>
      <c r="AY187" s="23">
        <f t="shared" ca="1" si="190"/>
        <v>130800</v>
      </c>
      <c r="AZ187" s="23">
        <f t="shared" ca="1" si="191"/>
        <v>0</v>
      </c>
      <c r="BA187" s="23">
        <f t="shared" ca="1" si="196"/>
        <v>60000</v>
      </c>
      <c r="BB187" s="23">
        <f t="shared" ca="1" si="197"/>
        <v>0</v>
      </c>
      <c r="BC187" s="23">
        <f t="shared" ca="1" si="202"/>
        <v>63600</v>
      </c>
      <c r="BD187" s="23">
        <f t="shared" ca="1" si="203"/>
        <v>0</v>
      </c>
      <c r="BE187" s="23">
        <f t="shared" ca="1" si="215"/>
        <v>63600</v>
      </c>
      <c r="BF187" s="23">
        <f t="shared" ca="1" si="216"/>
        <v>0</v>
      </c>
      <c r="BG187" s="23"/>
      <c r="BH187" s="23"/>
      <c r="BI187" s="23"/>
      <c r="BJ187" s="23"/>
      <c r="BK187" s="23"/>
      <c r="BL187" s="23"/>
      <c r="BM187" s="23"/>
      <c r="BN187" s="23"/>
      <c r="BO187" s="236">
        <f t="shared" ca="1" si="165"/>
        <v>543600</v>
      </c>
      <c r="BP187" s="23">
        <f t="shared" ca="1" si="168"/>
        <v>65400</v>
      </c>
      <c r="BQ187" s="23">
        <f t="shared" ca="1" si="169"/>
        <v>32700</v>
      </c>
      <c r="BR187" s="23">
        <f t="shared" ca="1" si="170"/>
        <v>62400</v>
      </c>
      <c r="BS187" s="23">
        <f t="shared" ca="1" si="171"/>
        <v>31200</v>
      </c>
      <c r="BT187" s="23">
        <f t="shared" ca="1" si="174"/>
        <v>67200</v>
      </c>
      <c r="BU187" s="23">
        <f t="shared" ca="1" si="175"/>
        <v>33600</v>
      </c>
      <c r="BV187" s="23">
        <f t="shared" ca="1" si="178"/>
        <v>8400</v>
      </c>
      <c r="BW187" s="23">
        <f t="shared" ca="1" si="179"/>
        <v>4200</v>
      </c>
      <c r="BX187" s="23">
        <f t="shared" ca="1" si="180"/>
        <v>66000</v>
      </c>
      <c r="BY187" s="23">
        <f t="shared" ca="1" si="181"/>
        <v>33000</v>
      </c>
      <c r="BZ187" s="23">
        <f t="shared" ca="1" si="188"/>
        <v>66000</v>
      </c>
      <c r="CA187" s="23">
        <f t="shared" ca="1" si="189"/>
        <v>33000</v>
      </c>
      <c r="CB187" s="23">
        <f t="shared" ca="1" si="194"/>
        <v>240000</v>
      </c>
      <c r="CC187" s="23">
        <f t="shared" ca="1" si="195"/>
        <v>120000</v>
      </c>
      <c r="CD187" s="23">
        <f t="shared" ca="1" si="207"/>
        <v>120000</v>
      </c>
      <c r="CE187" s="23">
        <f t="shared" ca="1" si="208"/>
        <v>60000</v>
      </c>
      <c r="CF187" s="23">
        <f t="shared" ca="1" si="209"/>
        <v>63600</v>
      </c>
      <c r="CG187" s="23">
        <f t="shared" ca="1" si="210"/>
        <v>31800</v>
      </c>
      <c r="CH187" s="23">
        <f t="shared" ca="1" si="217"/>
        <v>90000</v>
      </c>
      <c r="CI187" s="23">
        <f t="shared" ca="1" si="218"/>
        <v>45000</v>
      </c>
      <c r="CJ187" s="236">
        <f t="shared" ca="1" si="166"/>
        <v>1273500</v>
      </c>
      <c r="CQ187" s="23">
        <f t="shared" ca="1" si="182"/>
        <v>30000</v>
      </c>
      <c r="CR187" s="23">
        <f t="shared" ca="1" si="183"/>
        <v>15000</v>
      </c>
      <c r="CS187" s="23">
        <f t="shared" ca="1" si="211"/>
        <v>60000</v>
      </c>
      <c r="CT187" s="23">
        <f t="shared" ca="1" si="212"/>
        <v>30000</v>
      </c>
      <c r="CU187" s="23">
        <f t="shared" ca="1" si="213"/>
        <v>120000</v>
      </c>
      <c r="CV187" s="23">
        <f t="shared" ca="1" si="214"/>
        <v>60000</v>
      </c>
    </row>
    <row r="188" spans="1:100" x14ac:dyDescent="0.2">
      <c r="A188" s="180">
        <f ca="1">VLOOKUP($D188,Curves!$A$2:$I$1700,9)</f>
        <v>6.1832164083177002E-2</v>
      </c>
      <c r="B188" s="86">
        <f t="shared" ca="1" si="149"/>
        <v>0.40253440577962357</v>
      </c>
      <c r="C188" s="86">
        <f t="shared" ca="1" si="150"/>
        <v>31</v>
      </c>
      <c r="D188" s="143">
        <f t="shared" ca="1" si="167"/>
        <v>42339</v>
      </c>
      <c r="E188" s="181">
        <f ca="1">VLOOKUP($D188,Curves!$A$2:$H$1700,2)*$B188</f>
        <v>1.8725900556868089</v>
      </c>
      <c r="F188" s="180">
        <f ca="1">VLOOKUP($D188,Curves!$A$2:$H$1700,3)*$B188</f>
        <v>4.8304128693554826E-2</v>
      </c>
      <c r="G188" s="180">
        <f ca="1">VLOOKUP($D188,Curves!$A$2:$H$1700,7)*$B188</f>
        <v>-7.648153709812848E-2</v>
      </c>
      <c r="H188" s="180">
        <f ca="1">VLOOKUP($D188,Curves!$A$2:$H$1700,5)*$B188</f>
        <v>0</v>
      </c>
      <c r="I188" s="180">
        <f ca="1">VLOOKUP($D188,Curves!$A$2:$H$1700,4)*$B188</f>
        <v>0</v>
      </c>
      <c r="J188" s="182">
        <f ca="1">VLOOKUP($D188,Curves!$A$2:$H$1700,8)*$B188</f>
        <v>0</v>
      </c>
      <c r="K188" s="180">
        <f t="shared" ca="1" si="151"/>
        <v>16.044425417651066</v>
      </c>
      <c r="L188" s="144">
        <f ca="1">VLOOKUP($D188,Curves!$N$2:$T$2600,2)*$B188</f>
        <v>22.014156013362154</v>
      </c>
      <c r="M188" s="145">
        <f ca="1">VLOOKUP($D188,Curves!$N$2:$T$2600,3)*$B188</f>
        <v>7.8172181602402908</v>
      </c>
      <c r="N188" s="189">
        <f t="shared" ca="1" si="152"/>
        <v>1</v>
      </c>
      <c r="O188" s="190">
        <f t="shared" ca="1" si="153"/>
        <v>0</v>
      </c>
      <c r="P188" s="181">
        <f t="shared" ca="1" si="148"/>
        <v>16.044425417651066</v>
      </c>
      <c r="Q188" s="144">
        <f ca="1">VLOOKUP($D188,Curves!$N$2:$T$2600,4)*$B188</f>
        <v>24.06043883370025</v>
      </c>
      <c r="R188" s="145">
        <f ca="1">VLOOKUP($D188,Curves!$N$2:$T$2600,5)*$B188</f>
        <v>9.9868786073924607</v>
      </c>
      <c r="S188" s="189">
        <f t="shared" ca="1" si="154"/>
        <v>1</v>
      </c>
      <c r="T188" s="190">
        <f t="shared" ca="1" si="155"/>
        <v>0</v>
      </c>
      <c r="U188" s="157">
        <f t="shared" ca="1" si="156"/>
        <v>15.470813889415103</v>
      </c>
      <c r="V188" s="157">
        <f t="shared" ca="1" si="157"/>
        <v>16.044425417651066</v>
      </c>
      <c r="W188" s="157">
        <f t="shared" ca="1" si="158"/>
        <v>16.044425417651066</v>
      </c>
      <c r="X188" s="144">
        <f ca="1">VLOOKUP($D188,Curves!$N$2:$T$2600,6)*$B188</f>
        <v>23.598407776689079</v>
      </c>
      <c r="Y188" s="145">
        <f ca="1">VLOOKUP($D188,Curves!$N$2:$T$2600,7)*$B188</f>
        <v>8.4848408229103107</v>
      </c>
      <c r="Z188" s="208">
        <f t="shared" ca="1" si="159"/>
        <v>1</v>
      </c>
      <c r="AA188" s="189">
        <f t="shared" ca="1" si="160"/>
        <v>0</v>
      </c>
      <c r="AB188" s="189">
        <f t="shared" ca="1" si="206"/>
        <v>1</v>
      </c>
      <c r="AC188" s="189">
        <f t="shared" ca="1" si="206"/>
        <v>1</v>
      </c>
      <c r="AD188" s="189">
        <f t="shared" ca="1" si="162"/>
        <v>1</v>
      </c>
      <c r="AE188" s="190">
        <f t="shared" ca="1" si="163"/>
        <v>0</v>
      </c>
      <c r="AF188" s="23">
        <f t="shared" ca="1" si="184"/>
        <v>105600</v>
      </c>
      <c r="AG188" s="23">
        <f t="shared" ca="1" si="185"/>
        <v>0</v>
      </c>
      <c r="AH188" s="23">
        <f t="shared" ca="1" si="192"/>
        <v>61200</v>
      </c>
      <c r="AI188" s="23">
        <f t="shared" ca="1" si="193"/>
        <v>0</v>
      </c>
      <c r="AJ188" s="23">
        <f t="shared" ca="1" si="198"/>
        <v>50400</v>
      </c>
      <c r="AK188" s="23">
        <f t="shared" ca="1" si="199"/>
        <v>0</v>
      </c>
      <c r="AL188" s="23">
        <f t="shared" ca="1" si="200"/>
        <v>60000</v>
      </c>
      <c r="AM188" s="23">
        <f t="shared" ca="1" si="201"/>
        <v>0</v>
      </c>
      <c r="AN188" s="23">
        <f t="shared" ca="1" si="204"/>
        <v>126720</v>
      </c>
      <c r="AO188" s="23">
        <f t="shared" ca="1" si="205"/>
        <v>0</v>
      </c>
      <c r="AP188" s="23">
        <f t="shared" ca="1" si="219"/>
        <v>66000</v>
      </c>
      <c r="AQ188" s="23">
        <f t="shared" ca="1" si="220"/>
        <v>0</v>
      </c>
      <c r="AR188" s="236">
        <f t="shared" ca="1" si="164"/>
        <v>469920</v>
      </c>
      <c r="AS188" s="23">
        <f t="shared" ca="1" si="172"/>
        <v>60000</v>
      </c>
      <c r="AT188" s="23">
        <f t="shared" ca="1" si="173"/>
        <v>0</v>
      </c>
      <c r="AU188" s="23">
        <f t="shared" ca="1" si="176"/>
        <v>60000</v>
      </c>
      <c r="AV188" s="23">
        <f t="shared" ca="1" si="177"/>
        <v>0</v>
      </c>
      <c r="AW188" s="23">
        <f t="shared" ca="1" si="186"/>
        <v>105600</v>
      </c>
      <c r="AX188" s="23">
        <f t="shared" ca="1" si="187"/>
        <v>0</v>
      </c>
      <c r="AY188" s="23">
        <f t="shared" ca="1" si="190"/>
        <v>130800</v>
      </c>
      <c r="AZ188" s="23">
        <f t="shared" ca="1" si="191"/>
        <v>0</v>
      </c>
      <c r="BA188" s="23">
        <f t="shared" ca="1" si="196"/>
        <v>60000</v>
      </c>
      <c r="BB188" s="23">
        <f t="shared" ca="1" si="197"/>
        <v>0</v>
      </c>
      <c r="BC188" s="23">
        <f t="shared" ca="1" si="202"/>
        <v>63600</v>
      </c>
      <c r="BD188" s="23">
        <f t="shared" ca="1" si="203"/>
        <v>0</v>
      </c>
      <c r="BE188" s="23">
        <f t="shared" ca="1" si="215"/>
        <v>63600</v>
      </c>
      <c r="BF188" s="23">
        <f t="shared" ca="1" si="216"/>
        <v>0</v>
      </c>
      <c r="BG188" s="23"/>
      <c r="BH188" s="23"/>
      <c r="BI188" s="23"/>
      <c r="BJ188" s="23"/>
      <c r="BK188" s="23"/>
      <c r="BL188" s="23"/>
      <c r="BM188" s="23"/>
      <c r="BN188" s="23"/>
      <c r="BO188" s="236">
        <f t="shared" ca="1" si="165"/>
        <v>543600</v>
      </c>
      <c r="BP188" s="23">
        <f t="shared" ca="1" si="168"/>
        <v>65400</v>
      </c>
      <c r="BQ188" s="23">
        <f t="shared" ca="1" si="169"/>
        <v>32700</v>
      </c>
      <c r="BR188" s="23">
        <f t="shared" ca="1" si="170"/>
        <v>62400</v>
      </c>
      <c r="BS188" s="23">
        <f t="shared" ca="1" si="171"/>
        <v>31200</v>
      </c>
      <c r="BT188" s="23">
        <f t="shared" ca="1" si="174"/>
        <v>67200</v>
      </c>
      <c r="BU188" s="23">
        <f t="shared" ca="1" si="175"/>
        <v>33600</v>
      </c>
      <c r="BV188" s="23">
        <f t="shared" ca="1" si="178"/>
        <v>8400</v>
      </c>
      <c r="BW188" s="23">
        <f t="shared" ca="1" si="179"/>
        <v>4200</v>
      </c>
      <c r="BX188" s="23">
        <f t="shared" ca="1" si="180"/>
        <v>66000</v>
      </c>
      <c r="BY188" s="23">
        <f t="shared" ca="1" si="181"/>
        <v>33000</v>
      </c>
      <c r="BZ188" s="23">
        <f t="shared" ca="1" si="188"/>
        <v>66000</v>
      </c>
      <c r="CA188" s="23">
        <f t="shared" ca="1" si="189"/>
        <v>33000</v>
      </c>
      <c r="CB188" s="23">
        <f t="shared" ca="1" si="194"/>
        <v>240000</v>
      </c>
      <c r="CC188" s="23">
        <f t="shared" ca="1" si="195"/>
        <v>120000</v>
      </c>
      <c r="CD188" s="23">
        <f t="shared" ca="1" si="207"/>
        <v>120000</v>
      </c>
      <c r="CE188" s="23">
        <f t="shared" ca="1" si="208"/>
        <v>60000</v>
      </c>
      <c r="CF188" s="23">
        <f t="shared" ca="1" si="209"/>
        <v>63600</v>
      </c>
      <c r="CG188" s="23">
        <f t="shared" ca="1" si="210"/>
        <v>31800</v>
      </c>
      <c r="CH188" s="23">
        <f t="shared" ca="1" si="217"/>
        <v>90000</v>
      </c>
      <c r="CI188" s="23">
        <f t="shared" ca="1" si="218"/>
        <v>45000</v>
      </c>
      <c r="CJ188" s="236">
        <f t="shared" ca="1" si="166"/>
        <v>1273500</v>
      </c>
      <c r="CQ188" s="23">
        <f t="shared" ca="1" si="182"/>
        <v>30000</v>
      </c>
      <c r="CR188" s="23">
        <f t="shared" ca="1" si="183"/>
        <v>15000</v>
      </c>
      <c r="CS188" s="23">
        <f t="shared" ca="1" si="211"/>
        <v>60000</v>
      </c>
      <c r="CT188" s="23">
        <f t="shared" ca="1" si="212"/>
        <v>30000</v>
      </c>
      <c r="CU188" s="23">
        <f t="shared" ca="1" si="213"/>
        <v>120000</v>
      </c>
      <c r="CV188" s="23">
        <f t="shared" ca="1" si="214"/>
        <v>60000</v>
      </c>
    </row>
    <row r="189" spans="1:100" x14ac:dyDescent="0.2">
      <c r="A189" s="180">
        <f ca="1">VLOOKUP($D189,Curves!$A$2:$I$1700,9)</f>
        <v>6.1853881913177998E-2</v>
      </c>
      <c r="B189" s="86">
        <f t="shared" ca="1" si="149"/>
        <v>0.40033254715697864</v>
      </c>
      <c r="C189" s="86">
        <f t="shared" ca="1" si="150"/>
        <v>31</v>
      </c>
      <c r="D189" s="143">
        <f t="shared" ca="1" si="167"/>
        <v>42370</v>
      </c>
      <c r="E189" s="181">
        <f ca="1">VLOOKUP($D189,Curves!$A$2:$H$1700,2)*$B189</f>
        <v>1.9636311438049803</v>
      </c>
      <c r="F189" s="180">
        <f ca="1">VLOOKUP($D189,Curves!$A$2:$H$1700,3)*$B189</f>
        <v>4.8039905658837437E-2</v>
      </c>
      <c r="G189" s="180">
        <f ca="1">VLOOKUP($D189,Curves!$A$2:$H$1700,7)*$B189</f>
        <v>-7.6063183959825947E-2</v>
      </c>
      <c r="H189" s="180">
        <f ca="1">VLOOKUP($D189,Curves!$A$2:$H$1700,5)*$B189</f>
        <v>0</v>
      </c>
      <c r="I189" s="180">
        <f ca="1">VLOOKUP($D189,Curves!$A$2:$H$1700,4)*$B189</f>
        <v>0</v>
      </c>
      <c r="J189" s="182">
        <f ca="1">VLOOKUP($D189,Curves!$A$2:$H$1700,8)*$B189</f>
        <v>0</v>
      </c>
      <c r="K189" s="180">
        <f t="shared" ca="1" si="151"/>
        <v>16.727233578537351</v>
      </c>
      <c r="L189" s="144">
        <f ca="1">VLOOKUP($D189,Curves!$N$2:$T$2600,2)*$B189</f>
        <v>14.687752981452787</v>
      </c>
      <c r="M189" s="145">
        <f ca="1">VLOOKUP($D189,Curves!$N$2:$T$2600,3)*$B189</f>
        <v>6.913743089401021</v>
      </c>
      <c r="N189" s="189">
        <f t="shared" ca="1" si="152"/>
        <v>0</v>
      </c>
      <c r="O189" s="190">
        <f t="shared" ca="1" si="153"/>
        <v>0</v>
      </c>
      <c r="P189" s="181">
        <f t="shared" ca="1" si="148"/>
        <v>16.727233578537351</v>
      </c>
      <c r="Q189" s="144">
        <f ca="1">VLOOKUP($D189,Curves!$N$2:$T$2600,4)*$B189</f>
        <v>19.12483794097253</v>
      </c>
      <c r="R189" s="145">
        <f ca="1">VLOOKUP($D189,Curves!$N$2:$T$2600,5)*$B189</f>
        <v>8.5951397874603312</v>
      </c>
      <c r="S189" s="189">
        <f t="shared" ca="1" si="154"/>
        <v>1</v>
      </c>
      <c r="T189" s="190">
        <f t="shared" ca="1" si="155"/>
        <v>0</v>
      </c>
      <c r="U189" s="157">
        <f t="shared" ca="1" si="156"/>
        <v>16.156759698838655</v>
      </c>
      <c r="V189" s="157">
        <f t="shared" ca="1" si="157"/>
        <v>16.727233578537351</v>
      </c>
      <c r="W189" s="157">
        <f t="shared" ca="1" si="158"/>
        <v>16.727233578537351</v>
      </c>
      <c r="X189" s="144">
        <f ca="1">VLOOKUP($D189,Curves!$N$2:$T$2600,6)*$B189</f>
        <v>15.462673811333904</v>
      </c>
      <c r="Y189" s="145">
        <f ca="1">VLOOKUP($D189,Curves!$N$2:$T$2600,7)*$B189</f>
        <v>6.8913372546201561</v>
      </c>
      <c r="Z189" s="208">
        <f t="shared" ca="1" si="159"/>
        <v>0</v>
      </c>
      <c r="AA189" s="189">
        <f t="shared" ca="1" si="160"/>
        <v>0</v>
      </c>
      <c r="AB189" s="189">
        <f t="shared" ca="1" si="206"/>
        <v>0</v>
      </c>
      <c r="AC189" s="189">
        <f t="shared" ca="1" si="206"/>
        <v>0</v>
      </c>
      <c r="AD189" s="189">
        <f t="shared" ca="1" si="162"/>
        <v>0</v>
      </c>
      <c r="AE189" s="190">
        <f t="shared" ca="1" si="163"/>
        <v>0</v>
      </c>
      <c r="AF189" s="23">
        <f t="shared" ca="1" si="184"/>
        <v>0</v>
      </c>
      <c r="AG189" s="23">
        <f t="shared" ca="1" si="185"/>
        <v>0</v>
      </c>
      <c r="AH189" s="23">
        <f t="shared" ca="1" si="192"/>
        <v>0</v>
      </c>
      <c r="AI189" s="23">
        <f t="shared" ca="1" si="193"/>
        <v>0</v>
      </c>
      <c r="AJ189" s="23">
        <f t="shared" ca="1" si="198"/>
        <v>0</v>
      </c>
      <c r="AK189" s="23">
        <f t="shared" ca="1" si="199"/>
        <v>0</v>
      </c>
      <c r="AL189" s="23">
        <f t="shared" ca="1" si="200"/>
        <v>0</v>
      </c>
      <c r="AM189" s="23">
        <f t="shared" ca="1" si="201"/>
        <v>0</v>
      </c>
      <c r="AN189" s="23">
        <f t="shared" ca="1" si="204"/>
        <v>0</v>
      </c>
      <c r="AO189" s="23">
        <f t="shared" ca="1" si="205"/>
        <v>0</v>
      </c>
      <c r="AP189" s="23">
        <f t="shared" ca="1" si="219"/>
        <v>0</v>
      </c>
      <c r="AQ189" s="23">
        <f t="shared" ca="1" si="220"/>
        <v>0</v>
      </c>
      <c r="AR189" s="236">
        <f t="shared" ca="1" si="164"/>
        <v>0</v>
      </c>
      <c r="AS189" s="23">
        <f t="shared" ca="1" si="172"/>
        <v>60000</v>
      </c>
      <c r="AT189" s="23">
        <f t="shared" ca="1" si="173"/>
        <v>0</v>
      </c>
      <c r="AU189" s="23">
        <f t="shared" ca="1" si="176"/>
        <v>60000</v>
      </c>
      <c r="AV189" s="23">
        <f t="shared" ca="1" si="177"/>
        <v>0</v>
      </c>
      <c r="AW189" s="23">
        <f t="shared" ca="1" si="186"/>
        <v>105600</v>
      </c>
      <c r="AX189" s="23">
        <f t="shared" ca="1" si="187"/>
        <v>0</v>
      </c>
      <c r="AY189" s="23">
        <f t="shared" ca="1" si="190"/>
        <v>130800</v>
      </c>
      <c r="AZ189" s="23">
        <f t="shared" ca="1" si="191"/>
        <v>0</v>
      </c>
      <c r="BA189" s="23">
        <f t="shared" ca="1" si="196"/>
        <v>60000</v>
      </c>
      <c r="BB189" s="23">
        <f t="shared" ca="1" si="197"/>
        <v>0</v>
      </c>
      <c r="BC189" s="23">
        <f t="shared" ca="1" si="202"/>
        <v>63600</v>
      </c>
      <c r="BD189" s="23">
        <f t="shared" ca="1" si="203"/>
        <v>0</v>
      </c>
      <c r="BE189" s="23">
        <f t="shared" ca="1" si="215"/>
        <v>63600</v>
      </c>
      <c r="BF189" s="23">
        <f t="shared" ca="1" si="216"/>
        <v>0</v>
      </c>
      <c r="BG189" s="23"/>
      <c r="BH189" s="23"/>
      <c r="BI189" s="23"/>
      <c r="BJ189" s="23"/>
      <c r="BK189" s="23"/>
      <c r="BL189" s="23"/>
      <c r="BM189" s="23"/>
      <c r="BN189" s="23"/>
      <c r="BO189" s="236">
        <f t="shared" ca="1" si="165"/>
        <v>543600</v>
      </c>
      <c r="BP189" s="23">
        <f t="shared" ca="1" si="168"/>
        <v>0</v>
      </c>
      <c r="BQ189" s="23">
        <f t="shared" ca="1" si="169"/>
        <v>0</v>
      </c>
      <c r="BR189" s="23">
        <f t="shared" ca="1" si="170"/>
        <v>0</v>
      </c>
      <c r="BS189" s="23">
        <f t="shared" ca="1" si="171"/>
        <v>0</v>
      </c>
      <c r="BT189" s="23">
        <f t="shared" ca="1" si="174"/>
        <v>0</v>
      </c>
      <c r="BU189" s="23">
        <f t="shared" ca="1" si="175"/>
        <v>0</v>
      </c>
      <c r="BV189" s="23">
        <f t="shared" ca="1" si="178"/>
        <v>0</v>
      </c>
      <c r="BW189" s="23">
        <f t="shared" ca="1" si="179"/>
        <v>0</v>
      </c>
      <c r="BX189" s="23">
        <f t="shared" ca="1" si="180"/>
        <v>0</v>
      </c>
      <c r="BY189" s="23">
        <f t="shared" ca="1" si="181"/>
        <v>0</v>
      </c>
      <c r="BZ189" s="23">
        <f t="shared" ca="1" si="188"/>
        <v>0</v>
      </c>
      <c r="CA189" s="23">
        <f t="shared" ca="1" si="189"/>
        <v>0</v>
      </c>
      <c r="CB189" s="23">
        <f t="shared" ca="1" si="194"/>
        <v>0</v>
      </c>
      <c r="CC189" s="23">
        <f t="shared" ca="1" si="195"/>
        <v>0</v>
      </c>
      <c r="CD189" s="23">
        <f t="shared" ca="1" si="207"/>
        <v>0</v>
      </c>
      <c r="CE189" s="23">
        <f t="shared" ca="1" si="208"/>
        <v>0</v>
      </c>
      <c r="CF189" s="23">
        <f t="shared" ca="1" si="209"/>
        <v>0</v>
      </c>
      <c r="CG189" s="23">
        <f t="shared" ca="1" si="210"/>
        <v>0</v>
      </c>
      <c r="CH189" s="23">
        <f t="shared" ca="1" si="217"/>
        <v>0</v>
      </c>
      <c r="CI189" s="23">
        <f t="shared" ca="1" si="218"/>
        <v>0</v>
      </c>
      <c r="CJ189" s="236">
        <f t="shared" ca="1" si="166"/>
        <v>0</v>
      </c>
      <c r="CQ189" s="23">
        <f t="shared" ca="1" si="182"/>
        <v>0</v>
      </c>
      <c r="CR189" s="23">
        <f t="shared" ca="1" si="183"/>
        <v>0</v>
      </c>
      <c r="CS189" s="23">
        <f t="shared" ca="1" si="211"/>
        <v>0</v>
      </c>
      <c r="CT189" s="23">
        <f t="shared" ca="1" si="212"/>
        <v>0</v>
      </c>
      <c r="CU189" s="23">
        <f t="shared" ca="1" si="213"/>
        <v>0</v>
      </c>
      <c r="CV189" s="23">
        <f t="shared" ca="1" si="214"/>
        <v>0</v>
      </c>
    </row>
    <row r="190" spans="1:100" x14ac:dyDescent="0.2">
      <c r="A190" s="180">
        <f ca="1">VLOOKUP($D190,Curves!$A$2:$I$1700,9)</f>
        <v>6.1875599743335001E-2</v>
      </c>
      <c r="B190" s="86">
        <f t="shared" ca="1" si="149"/>
        <v>0.39814131027145233</v>
      </c>
      <c r="C190" s="86">
        <f t="shared" ca="1" si="150"/>
        <v>29</v>
      </c>
      <c r="D190" s="143">
        <f t="shared" ca="1" si="167"/>
        <v>42401</v>
      </c>
      <c r="E190" s="181">
        <f ca="1">VLOOKUP($D190,Curves!$A$2:$H$1700,2)*$B190</f>
        <v>1.9070968762002567</v>
      </c>
      <c r="F190" s="180">
        <f ca="1">VLOOKUP($D190,Curves!$A$2:$H$1700,3)*$B190</f>
        <v>4.7776957232574281E-2</v>
      </c>
      <c r="G190" s="180">
        <f ca="1">VLOOKUP($D190,Curves!$A$2:$H$1700,7)*$B190</f>
        <v>-7.5646848951575946E-2</v>
      </c>
      <c r="H190" s="180">
        <f ca="1">VLOOKUP($D190,Curves!$A$2:$H$1700,5)*$B190</f>
        <v>0</v>
      </c>
      <c r="I190" s="180">
        <f ca="1">VLOOKUP($D190,Curves!$A$2:$H$1700,4)*$B190</f>
        <v>0</v>
      </c>
      <c r="J190" s="182">
        <f ca="1">VLOOKUP($D190,Curves!$A$2:$H$1700,8)*$B190</f>
        <v>0</v>
      </c>
      <c r="K190" s="180">
        <f t="shared" ca="1" si="151"/>
        <v>16.303226571501924</v>
      </c>
      <c r="L190" s="144">
        <f ca="1">VLOOKUP($D190,Curves!$N$2:$T$2600,2)*$B190</f>
        <v>16.83016476086528</v>
      </c>
      <c r="M190" s="145">
        <f ca="1">VLOOKUP($D190,Curves!$N$2:$T$2600,3)*$B190</f>
        <v>9.7783505802668689</v>
      </c>
      <c r="N190" s="189">
        <f t="shared" ca="1" si="152"/>
        <v>1</v>
      </c>
      <c r="O190" s="190">
        <f t="shared" ca="1" si="153"/>
        <v>0</v>
      </c>
      <c r="P190" s="181">
        <f t="shared" ca="1" si="148"/>
        <v>16.303226571501924</v>
      </c>
      <c r="Q190" s="144">
        <f ca="1">VLOOKUP($D190,Curves!$N$2:$T$2600,4)*$B190</f>
        <v>15.997603009574126</v>
      </c>
      <c r="R190" s="145">
        <f ca="1">VLOOKUP($D190,Curves!$N$2:$T$2600,5)*$B190</f>
        <v>10.0610309105596</v>
      </c>
      <c r="S190" s="189">
        <f t="shared" ca="1" si="154"/>
        <v>0</v>
      </c>
      <c r="T190" s="190">
        <f t="shared" ca="1" si="155"/>
        <v>0</v>
      </c>
      <c r="U190" s="157">
        <f t="shared" ca="1" si="156"/>
        <v>15.735875204365104</v>
      </c>
      <c r="V190" s="157">
        <f t="shared" ca="1" si="157"/>
        <v>16.303226571501924</v>
      </c>
      <c r="W190" s="157">
        <f t="shared" ca="1" si="158"/>
        <v>16.303226571501924</v>
      </c>
      <c r="X190" s="144">
        <f ca="1">VLOOKUP($D190,Curves!$N$2:$T$2600,6)*$B190</f>
        <v>19.959779540338651</v>
      </c>
      <c r="Y190" s="145">
        <f ca="1">VLOOKUP($D190,Curves!$N$2:$T$2600,7)*$B190</f>
        <v>11.726646348962353</v>
      </c>
      <c r="Z190" s="208">
        <f t="shared" ca="1" si="159"/>
        <v>1</v>
      </c>
      <c r="AA190" s="189">
        <f t="shared" ca="1" si="160"/>
        <v>0</v>
      </c>
      <c r="AB190" s="189">
        <f t="shared" ca="1" si="206"/>
        <v>1</v>
      </c>
      <c r="AC190" s="189">
        <f t="shared" ca="1" si="206"/>
        <v>1</v>
      </c>
      <c r="AD190" s="189">
        <f t="shared" ca="1" si="162"/>
        <v>1</v>
      </c>
      <c r="AE190" s="190">
        <f t="shared" ca="1" si="163"/>
        <v>0</v>
      </c>
      <c r="AF190" s="23">
        <f t="shared" ca="1" si="184"/>
        <v>105600</v>
      </c>
      <c r="AG190" s="23">
        <f t="shared" ca="1" si="185"/>
        <v>0</v>
      </c>
      <c r="AH190" s="23">
        <f t="shared" ca="1" si="192"/>
        <v>61200</v>
      </c>
      <c r="AI190" s="23">
        <f t="shared" ca="1" si="193"/>
        <v>0</v>
      </c>
      <c r="AJ190" s="23">
        <f t="shared" ca="1" si="198"/>
        <v>50400</v>
      </c>
      <c r="AK190" s="23">
        <f t="shared" ca="1" si="199"/>
        <v>0</v>
      </c>
      <c r="AL190" s="23">
        <f t="shared" ca="1" si="200"/>
        <v>60000</v>
      </c>
      <c r="AM190" s="23">
        <f t="shared" ca="1" si="201"/>
        <v>0</v>
      </c>
      <c r="AN190" s="23">
        <f t="shared" ca="1" si="204"/>
        <v>126720</v>
      </c>
      <c r="AO190" s="23">
        <f t="shared" ca="1" si="205"/>
        <v>0</v>
      </c>
      <c r="AP190" s="23">
        <f t="shared" ca="1" si="219"/>
        <v>66000</v>
      </c>
      <c r="AQ190" s="23">
        <f t="shared" ca="1" si="220"/>
        <v>0</v>
      </c>
      <c r="AR190" s="236">
        <f t="shared" ca="1" si="164"/>
        <v>469920</v>
      </c>
      <c r="AS190" s="23">
        <f t="shared" ca="1" si="172"/>
        <v>0</v>
      </c>
      <c r="AT190" s="23">
        <f t="shared" ca="1" si="173"/>
        <v>0</v>
      </c>
      <c r="AU190" s="23">
        <f t="shared" ca="1" si="176"/>
        <v>0</v>
      </c>
      <c r="AV190" s="23">
        <f t="shared" ca="1" si="177"/>
        <v>0</v>
      </c>
      <c r="AW190" s="23">
        <f t="shared" ca="1" si="186"/>
        <v>0</v>
      </c>
      <c r="AX190" s="23">
        <f t="shared" ca="1" si="187"/>
        <v>0</v>
      </c>
      <c r="AY190" s="23">
        <f t="shared" ca="1" si="190"/>
        <v>0</v>
      </c>
      <c r="AZ190" s="23">
        <f t="shared" ca="1" si="191"/>
        <v>0</v>
      </c>
      <c r="BA190" s="23">
        <f t="shared" ca="1" si="196"/>
        <v>0</v>
      </c>
      <c r="BB190" s="23">
        <f t="shared" ca="1" si="197"/>
        <v>0</v>
      </c>
      <c r="BC190" s="23">
        <f t="shared" ca="1" si="202"/>
        <v>0</v>
      </c>
      <c r="BD190" s="23">
        <f t="shared" ca="1" si="203"/>
        <v>0</v>
      </c>
      <c r="BE190" s="23">
        <f t="shared" ca="1" si="215"/>
        <v>0</v>
      </c>
      <c r="BF190" s="23">
        <f t="shared" ca="1" si="216"/>
        <v>0</v>
      </c>
      <c r="BG190" s="23"/>
      <c r="BH190" s="23"/>
      <c r="BI190" s="23"/>
      <c r="BJ190" s="23"/>
      <c r="BK190" s="23"/>
      <c r="BL190" s="23"/>
      <c r="BM190" s="23"/>
      <c r="BN190" s="23"/>
      <c r="BO190" s="236">
        <f t="shared" ca="1" si="165"/>
        <v>0</v>
      </c>
      <c r="BP190" s="23">
        <f t="shared" ca="1" si="168"/>
        <v>65400</v>
      </c>
      <c r="BQ190" s="23">
        <f t="shared" ca="1" si="169"/>
        <v>32700</v>
      </c>
      <c r="BR190" s="23">
        <f t="shared" ca="1" si="170"/>
        <v>62400</v>
      </c>
      <c r="BS190" s="23">
        <f t="shared" ca="1" si="171"/>
        <v>31200</v>
      </c>
      <c r="BT190" s="23">
        <f t="shared" ca="1" si="174"/>
        <v>67200</v>
      </c>
      <c r="BU190" s="23">
        <f t="shared" ca="1" si="175"/>
        <v>33600</v>
      </c>
      <c r="BV190" s="23">
        <f t="shared" ca="1" si="178"/>
        <v>8400</v>
      </c>
      <c r="BW190" s="23">
        <f t="shared" ca="1" si="179"/>
        <v>4200</v>
      </c>
      <c r="BX190" s="23">
        <f t="shared" ca="1" si="180"/>
        <v>66000</v>
      </c>
      <c r="BY190" s="23">
        <f t="shared" ca="1" si="181"/>
        <v>33000</v>
      </c>
      <c r="BZ190" s="23">
        <f t="shared" ca="1" si="188"/>
        <v>66000</v>
      </c>
      <c r="CA190" s="23">
        <f t="shared" ca="1" si="189"/>
        <v>33000</v>
      </c>
      <c r="CB190" s="23">
        <f t="shared" ca="1" si="194"/>
        <v>240000</v>
      </c>
      <c r="CC190" s="23">
        <f t="shared" ca="1" si="195"/>
        <v>120000</v>
      </c>
      <c r="CD190" s="23">
        <f t="shared" ca="1" si="207"/>
        <v>120000</v>
      </c>
      <c r="CE190" s="23">
        <f t="shared" ca="1" si="208"/>
        <v>60000</v>
      </c>
      <c r="CF190" s="23">
        <f t="shared" ca="1" si="209"/>
        <v>63600</v>
      </c>
      <c r="CG190" s="23">
        <f t="shared" ca="1" si="210"/>
        <v>31800</v>
      </c>
      <c r="CH190" s="23">
        <f t="shared" ca="1" si="217"/>
        <v>90000</v>
      </c>
      <c r="CI190" s="23">
        <f t="shared" ca="1" si="218"/>
        <v>45000</v>
      </c>
      <c r="CJ190" s="236">
        <f t="shared" ca="1" si="166"/>
        <v>1273500</v>
      </c>
      <c r="CQ190" s="23">
        <f t="shared" ca="1" si="182"/>
        <v>30000</v>
      </c>
      <c r="CR190" s="23">
        <f t="shared" ca="1" si="183"/>
        <v>15000</v>
      </c>
      <c r="CS190" s="23">
        <f t="shared" ca="1" si="211"/>
        <v>60000</v>
      </c>
      <c r="CT190" s="23">
        <f t="shared" ca="1" si="212"/>
        <v>30000</v>
      </c>
      <c r="CU190" s="23">
        <f t="shared" ca="1" si="213"/>
        <v>120000</v>
      </c>
      <c r="CV190" s="23">
        <f t="shared" ca="1" si="214"/>
        <v>60000</v>
      </c>
    </row>
    <row r="191" spans="1:100" x14ac:dyDescent="0.2">
      <c r="A191" s="180">
        <f ca="1">VLOOKUP($D191,Curves!$A$2:$I$1700,9)</f>
        <v>6.1895916423302999E-2</v>
      </c>
      <c r="B191" s="86">
        <f t="shared" ca="1" si="149"/>
        <v>0.39610102178844142</v>
      </c>
      <c r="C191" s="86">
        <f t="shared" ca="1" si="150"/>
        <v>31</v>
      </c>
      <c r="D191" s="143">
        <f t="shared" ca="1" si="167"/>
        <v>42430</v>
      </c>
      <c r="E191" s="181">
        <f ca="1">VLOOKUP($D191,Curves!$A$2:$H$1700,2)*$B191</f>
        <v>1.8418697513162527</v>
      </c>
      <c r="F191" s="180">
        <f ca="1">VLOOKUP($D191,Curves!$A$2:$H$1700,3)*$B191</f>
        <v>4.7532122614612968E-2</v>
      </c>
      <c r="G191" s="180">
        <f ca="1">VLOOKUP($D191,Curves!$A$2:$H$1700,7)*$B191</f>
        <v>-7.5259194139803864E-2</v>
      </c>
      <c r="H191" s="180">
        <f ca="1">VLOOKUP($D191,Curves!$A$2:$H$1700,5)*$B191</f>
        <v>0</v>
      </c>
      <c r="I191" s="180">
        <f ca="1">VLOOKUP($D191,Curves!$A$2:$H$1700,4)*$B191</f>
        <v>0</v>
      </c>
      <c r="J191" s="182">
        <f ca="1">VLOOKUP($D191,Curves!$A$2:$H$1700,8)*$B191</f>
        <v>0</v>
      </c>
      <c r="K191" s="180">
        <f t="shared" ca="1" si="151"/>
        <v>15.814023134871896</v>
      </c>
      <c r="L191" s="144">
        <f ca="1">VLOOKUP($D191,Curves!$N$2:$T$2600,2)*$B191</f>
        <v>10.802402690877656</v>
      </c>
      <c r="M191" s="145">
        <f ca="1">VLOOKUP($D191,Curves!$N$2:$T$2600,3)*$B191</f>
        <v>7.9220204357688289</v>
      </c>
      <c r="N191" s="189">
        <f t="shared" ca="1" si="152"/>
        <v>0</v>
      </c>
      <c r="O191" s="190">
        <f t="shared" ca="1" si="153"/>
        <v>0</v>
      </c>
      <c r="P191" s="181">
        <f t="shared" ca="1" si="148"/>
        <v>15.814023134871896</v>
      </c>
      <c r="Q191" s="144">
        <f ca="1">VLOOKUP($D191,Curves!$N$2:$T$2600,4)*$B191</f>
        <v>15.51952173521164</v>
      </c>
      <c r="R191" s="145">
        <f ca="1">VLOOKUP($D191,Curves!$N$2:$T$2600,5)*$B191</f>
        <v>8.040850742305361</v>
      </c>
      <c r="S191" s="189">
        <f t="shared" ca="1" si="154"/>
        <v>0</v>
      </c>
      <c r="T191" s="190">
        <f t="shared" ca="1" si="155"/>
        <v>0</v>
      </c>
      <c r="U191" s="157">
        <f t="shared" ca="1" si="156"/>
        <v>15.249579178823367</v>
      </c>
      <c r="V191" s="157">
        <f t="shared" ca="1" si="157"/>
        <v>15.814023134871896</v>
      </c>
      <c r="W191" s="157">
        <f t="shared" ca="1" si="158"/>
        <v>15.814023134871896</v>
      </c>
      <c r="X191" s="144">
        <f ca="1">VLOOKUP($D191,Curves!$N$2:$T$2600,6)*$B191</f>
        <v>9.5588684148924425</v>
      </c>
      <c r="Y191" s="145">
        <f ca="1">VLOOKUP($D191,Curves!$N$2:$T$2600,7)*$B191</f>
        <v>13.8648069490377</v>
      </c>
      <c r="Z191" s="208">
        <f t="shared" ca="1" si="159"/>
        <v>0</v>
      </c>
      <c r="AA191" s="189">
        <f t="shared" ca="1" si="160"/>
        <v>0</v>
      </c>
      <c r="AB191" s="189">
        <f t="shared" ca="1" si="206"/>
        <v>0</v>
      </c>
      <c r="AC191" s="189">
        <f t="shared" ca="1" si="206"/>
        <v>0</v>
      </c>
      <c r="AD191" s="189">
        <f t="shared" ca="1" si="162"/>
        <v>0</v>
      </c>
      <c r="AE191" s="190">
        <f t="shared" ca="1" si="163"/>
        <v>0</v>
      </c>
      <c r="AF191" s="23">
        <f t="shared" ca="1" si="184"/>
        <v>0</v>
      </c>
      <c r="AG191" s="23">
        <f t="shared" ca="1" si="185"/>
        <v>0</v>
      </c>
      <c r="AH191" s="23">
        <f t="shared" ca="1" si="192"/>
        <v>0</v>
      </c>
      <c r="AI191" s="23">
        <f t="shared" ca="1" si="193"/>
        <v>0</v>
      </c>
      <c r="AJ191" s="23">
        <f t="shared" ca="1" si="198"/>
        <v>0</v>
      </c>
      <c r="AK191" s="23">
        <f t="shared" ca="1" si="199"/>
        <v>0</v>
      </c>
      <c r="AL191" s="23">
        <f t="shared" ca="1" si="200"/>
        <v>0</v>
      </c>
      <c r="AM191" s="23">
        <f t="shared" ca="1" si="201"/>
        <v>0</v>
      </c>
      <c r="AN191" s="23">
        <f t="shared" ca="1" si="204"/>
        <v>0</v>
      </c>
      <c r="AO191" s="23">
        <f t="shared" ca="1" si="205"/>
        <v>0</v>
      </c>
      <c r="AP191" s="23">
        <f t="shared" ca="1" si="219"/>
        <v>0</v>
      </c>
      <c r="AQ191" s="23">
        <f t="shared" ca="1" si="220"/>
        <v>0</v>
      </c>
      <c r="AR191" s="236">
        <f t="shared" ca="1" si="164"/>
        <v>0</v>
      </c>
      <c r="AS191" s="23">
        <f t="shared" ca="1" si="172"/>
        <v>0</v>
      </c>
      <c r="AT191" s="23">
        <f t="shared" ca="1" si="173"/>
        <v>0</v>
      </c>
      <c r="AU191" s="23">
        <f t="shared" ca="1" si="176"/>
        <v>0</v>
      </c>
      <c r="AV191" s="23">
        <f t="shared" ca="1" si="177"/>
        <v>0</v>
      </c>
      <c r="AW191" s="23">
        <f t="shared" ca="1" si="186"/>
        <v>0</v>
      </c>
      <c r="AX191" s="23">
        <f t="shared" ca="1" si="187"/>
        <v>0</v>
      </c>
      <c r="AY191" s="23">
        <f t="shared" ca="1" si="190"/>
        <v>0</v>
      </c>
      <c r="AZ191" s="23">
        <f t="shared" ca="1" si="191"/>
        <v>0</v>
      </c>
      <c r="BA191" s="23">
        <f t="shared" ca="1" si="196"/>
        <v>0</v>
      </c>
      <c r="BB191" s="23">
        <f t="shared" ca="1" si="197"/>
        <v>0</v>
      </c>
      <c r="BC191" s="23">
        <f t="shared" ca="1" si="202"/>
        <v>0</v>
      </c>
      <c r="BD191" s="23">
        <f t="shared" ca="1" si="203"/>
        <v>0</v>
      </c>
      <c r="BE191" s="23">
        <f t="shared" ca="1" si="215"/>
        <v>0</v>
      </c>
      <c r="BF191" s="23">
        <f t="shared" ca="1" si="216"/>
        <v>0</v>
      </c>
      <c r="BG191" s="23"/>
      <c r="BH191" s="23"/>
      <c r="BI191" s="23"/>
      <c r="BJ191" s="23"/>
      <c r="BK191" s="23"/>
      <c r="BL191" s="23"/>
      <c r="BM191" s="23"/>
      <c r="BN191" s="23"/>
      <c r="BO191" s="236">
        <f t="shared" ca="1" si="165"/>
        <v>0</v>
      </c>
      <c r="BP191" s="23">
        <f t="shared" ca="1" si="168"/>
        <v>0</v>
      </c>
      <c r="BQ191" s="23">
        <f t="shared" ca="1" si="169"/>
        <v>0</v>
      </c>
      <c r="BR191" s="23">
        <f t="shared" ca="1" si="170"/>
        <v>0</v>
      </c>
      <c r="BS191" s="23">
        <f t="shared" ca="1" si="171"/>
        <v>0</v>
      </c>
      <c r="BT191" s="23">
        <f t="shared" ca="1" si="174"/>
        <v>0</v>
      </c>
      <c r="BU191" s="23">
        <f t="shared" ca="1" si="175"/>
        <v>0</v>
      </c>
      <c r="BV191" s="23">
        <f t="shared" ca="1" si="178"/>
        <v>0</v>
      </c>
      <c r="BW191" s="23">
        <f t="shared" ca="1" si="179"/>
        <v>0</v>
      </c>
      <c r="BX191" s="23">
        <f t="shared" ca="1" si="180"/>
        <v>0</v>
      </c>
      <c r="BY191" s="23">
        <f t="shared" ca="1" si="181"/>
        <v>0</v>
      </c>
      <c r="BZ191" s="23">
        <f t="shared" ca="1" si="188"/>
        <v>0</v>
      </c>
      <c r="CA191" s="23">
        <f t="shared" ca="1" si="189"/>
        <v>0</v>
      </c>
      <c r="CB191" s="23">
        <f t="shared" ca="1" si="194"/>
        <v>0</v>
      </c>
      <c r="CC191" s="23">
        <f t="shared" ca="1" si="195"/>
        <v>0</v>
      </c>
      <c r="CD191" s="23">
        <f t="shared" ca="1" si="207"/>
        <v>0</v>
      </c>
      <c r="CE191" s="23">
        <f t="shared" ca="1" si="208"/>
        <v>0</v>
      </c>
      <c r="CF191" s="23">
        <f t="shared" ca="1" si="209"/>
        <v>0</v>
      </c>
      <c r="CG191" s="23">
        <f t="shared" ca="1" si="210"/>
        <v>0</v>
      </c>
      <c r="CH191" s="23">
        <f t="shared" ca="1" si="217"/>
        <v>0</v>
      </c>
      <c r="CI191" s="23">
        <f t="shared" ca="1" si="218"/>
        <v>0</v>
      </c>
      <c r="CJ191" s="236">
        <f t="shared" ca="1" si="166"/>
        <v>0</v>
      </c>
      <c r="CQ191" s="23">
        <f t="shared" ca="1" si="182"/>
        <v>0</v>
      </c>
      <c r="CR191" s="23">
        <f t="shared" ca="1" si="183"/>
        <v>0</v>
      </c>
      <c r="CS191" s="23">
        <f t="shared" ca="1" si="211"/>
        <v>0</v>
      </c>
      <c r="CT191" s="23">
        <f t="shared" ca="1" si="212"/>
        <v>0</v>
      </c>
      <c r="CU191" s="23">
        <f t="shared" ca="1" si="213"/>
        <v>0</v>
      </c>
      <c r="CV191" s="23">
        <f t="shared" ca="1" si="214"/>
        <v>0</v>
      </c>
    </row>
    <row r="192" spans="1:100" x14ac:dyDescent="0.2">
      <c r="A192" s="180">
        <f ca="1">VLOOKUP($D192,Curves!$A$2:$I$1700,9)</f>
        <v>6.1917634253763003E-2</v>
      </c>
      <c r="B192" s="86">
        <f t="shared" ca="1" si="149"/>
        <v>0.39393022246952147</v>
      </c>
      <c r="C192" s="86">
        <f t="shared" ca="1" si="150"/>
        <v>30</v>
      </c>
      <c r="D192" s="143">
        <f t="shared" ca="1" si="167"/>
        <v>42461</v>
      </c>
      <c r="E192" s="181">
        <f ca="1">VLOOKUP($D192,Curves!$A$2:$H$1700,2)*$B192</f>
        <v>1.7588984433264134</v>
      </c>
      <c r="F192" s="180">
        <f ca="1">VLOOKUP($D192,Curves!$A$2:$H$1700,3)*$B192</f>
        <v>0.11620941562850882</v>
      </c>
      <c r="G192" s="180">
        <f ca="1">VLOOKUP($D192,Curves!$A$2:$H$1700,7)*$B192</f>
        <v>-7.4846742269209079E-2</v>
      </c>
      <c r="H192" s="180">
        <f ca="1">VLOOKUP($D192,Curves!$A$2:$H$1700,5)*$B192</f>
        <v>0</v>
      </c>
      <c r="I192" s="180">
        <f ca="1">VLOOKUP($D192,Curves!$A$2:$H$1700,4)*$B192</f>
        <v>0</v>
      </c>
      <c r="J192" s="182">
        <f ca="1">VLOOKUP($D192,Curves!$A$2:$H$1700,8)*$B192</f>
        <v>0</v>
      </c>
      <c r="K192" s="180">
        <f t="shared" ca="1" si="151"/>
        <v>15.191738324948101</v>
      </c>
      <c r="L192" s="144">
        <f ca="1">VLOOKUP($D192,Curves!$N$2:$T$2600,2)*$B192</f>
        <v>10.152305670951568</v>
      </c>
      <c r="M192" s="145">
        <f ca="1">VLOOKUP($D192,Curves!$N$2:$T$2600,3)*$B192</f>
        <v>8.1582949073437909</v>
      </c>
      <c r="N192" s="189">
        <f t="shared" ca="1" si="152"/>
        <v>0</v>
      </c>
      <c r="O192" s="190">
        <f t="shared" ca="1" si="153"/>
        <v>0</v>
      </c>
      <c r="P192" s="181">
        <f t="shared" ca="1" si="148"/>
        <v>15.191738324948101</v>
      </c>
      <c r="Q192" s="144">
        <f ca="1">VLOOKUP($D192,Curves!$N$2:$T$2600,4)*$B192</f>
        <v>14.449642706919416</v>
      </c>
      <c r="R192" s="145">
        <f ca="1">VLOOKUP($D192,Curves!$N$2:$T$2600,5)*$B192</f>
        <v>7.3074056268096239</v>
      </c>
      <c r="S192" s="189">
        <f t="shared" ca="1" si="154"/>
        <v>0</v>
      </c>
      <c r="T192" s="190">
        <f t="shared" ca="1" si="155"/>
        <v>0</v>
      </c>
      <c r="U192" s="157">
        <f t="shared" ca="1" si="156"/>
        <v>14.630387757929032</v>
      </c>
      <c r="V192" s="157">
        <f t="shared" ca="1" si="157"/>
        <v>15.191738324948101</v>
      </c>
      <c r="W192" s="157">
        <f t="shared" ca="1" si="158"/>
        <v>15.191738324948101</v>
      </c>
      <c r="X192" s="144">
        <f ca="1">VLOOKUP($D192,Curves!$N$2:$T$2600,6)*$B192</f>
        <v>7.8322783712735902</v>
      </c>
      <c r="Y192" s="145">
        <f ca="1">VLOOKUP($D192,Curves!$N$2:$T$2600,7)*$B192</f>
        <v>14.420487000067421</v>
      </c>
      <c r="Z192" s="208">
        <f t="shared" ca="1" si="159"/>
        <v>0</v>
      </c>
      <c r="AA192" s="189">
        <f t="shared" ca="1" si="160"/>
        <v>0</v>
      </c>
      <c r="AB192" s="189">
        <f t="shared" ca="1" si="206"/>
        <v>0</v>
      </c>
      <c r="AC192" s="189">
        <f t="shared" ca="1" si="206"/>
        <v>0</v>
      </c>
      <c r="AD192" s="189">
        <f t="shared" ca="1" si="162"/>
        <v>0</v>
      </c>
      <c r="AE192" s="190">
        <f t="shared" ca="1" si="163"/>
        <v>0</v>
      </c>
      <c r="AF192" s="23">
        <f t="shared" ca="1" si="184"/>
        <v>0</v>
      </c>
      <c r="AG192" s="23">
        <f t="shared" ca="1" si="185"/>
        <v>0</v>
      </c>
      <c r="AH192" s="23">
        <f t="shared" ca="1" si="192"/>
        <v>0</v>
      </c>
      <c r="AI192" s="23">
        <f t="shared" ca="1" si="193"/>
        <v>0</v>
      </c>
      <c r="AJ192" s="23">
        <f t="shared" ca="1" si="198"/>
        <v>0</v>
      </c>
      <c r="AK192" s="23">
        <f t="shared" ca="1" si="199"/>
        <v>0</v>
      </c>
      <c r="AL192" s="23">
        <f t="shared" ca="1" si="200"/>
        <v>0</v>
      </c>
      <c r="AM192" s="23">
        <f t="shared" ca="1" si="201"/>
        <v>0</v>
      </c>
      <c r="AN192" s="23">
        <f t="shared" ca="1" si="204"/>
        <v>0</v>
      </c>
      <c r="AO192" s="23">
        <f t="shared" ca="1" si="205"/>
        <v>0</v>
      </c>
      <c r="AP192" s="23">
        <f t="shared" ca="1" si="219"/>
        <v>0</v>
      </c>
      <c r="AQ192" s="23">
        <f t="shared" ca="1" si="220"/>
        <v>0</v>
      </c>
      <c r="AR192" s="236">
        <f t="shared" ca="1" si="164"/>
        <v>0</v>
      </c>
      <c r="AS192" s="23">
        <f t="shared" ca="1" si="172"/>
        <v>0</v>
      </c>
      <c r="AT192" s="23">
        <f t="shared" ca="1" si="173"/>
        <v>0</v>
      </c>
      <c r="AU192" s="23">
        <f t="shared" ca="1" si="176"/>
        <v>0</v>
      </c>
      <c r="AV192" s="23">
        <f t="shared" ca="1" si="177"/>
        <v>0</v>
      </c>
      <c r="AW192" s="23">
        <f t="shared" ca="1" si="186"/>
        <v>0</v>
      </c>
      <c r="AX192" s="23">
        <f t="shared" ca="1" si="187"/>
        <v>0</v>
      </c>
      <c r="AY192" s="23">
        <f t="shared" ca="1" si="190"/>
        <v>0</v>
      </c>
      <c r="AZ192" s="23">
        <f t="shared" ca="1" si="191"/>
        <v>0</v>
      </c>
      <c r="BA192" s="23">
        <f t="shared" ca="1" si="196"/>
        <v>0</v>
      </c>
      <c r="BB192" s="23">
        <f t="shared" ca="1" si="197"/>
        <v>0</v>
      </c>
      <c r="BC192" s="23">
        <f t="shared" ca="1" si="202"/>
        <v>0</v>
      </c>
      <c r="BD192" s="23">
        <f t="shared" ca="1" si="203"/>
        <v>0</v>
      </c>
      <c r="BE192" s="23">
        <f t="shared" ca="1" si="215"/>
        <v>0</v>
      </c>
      <c r="BF192" s="23">
        <f t="shared" ca="1" si="216"/>
        <v>0</v>
      </c>
      <c r="BG192" s="23"/>
      <c r="BH192" s="23"/>
      <c r="BI192" s="23"/>
      <c r="BJ192" s="23"/>
      <c r="BK192" s="23"/>
      <c r="BL192" s="23"/>
      <c r="BM192" s="23"/>
      <c r="BN192" s="23"/>
      <c r="BO192" s="236">
        <f t="shared" ca="1" si="165"/>
        <v>0</v>
      </c>
      <c r="BP192" s="23">
        <f t="shared" ca="1" si="168"/>
        <v>0</v>
      </c>
      <c r="BQ192" s="23">
        <f t="shared" ca="1" si="169"/>
        <v>0</v>
      </c>
      <c r="BR192" s="23">
        <f t="shared" ca="1" si="170"/>
        <v>0</v>
      </c>
      <c r="BS192" s="23">
        <f t="shared" ca="1" si="171"/>
        <v>0</v>
      </c>
      <c r="BT192" s="23">
        <f t="shared" ca="1" si="174"/>
        <v>0</v>
      </c>
      <c r="BU192" s="23">
        <f t="shared" ca="1" si="175"/>
        <v>0</v>
      </c>
      <c r="BV192" s="23">
        <f t="shared" ca="1" si="178"/>
        <v>0</v>
      </c>
      <c r="BW192" s="23">
        <f t="shared" ca="1" si="179"/>
        <v>0</v>
      </c>
      <c r="BX192" s="23">
        <f t="shared" ca="1" si="180"/>
        <v>0</v>
      </c>
      <c r="BY192" s="23">
        <f t="shared" ca="1" si="181"/>
        <v>0</v>
      </c>
      <c r="BZ192" s="23">
        <f t="shared" ca="1" si="188"/>
        <v>0</v>
      </c>
      <c r="CA192" s="23">
        <f t="shared" ca="1" si="189"/>
        <v>0</v>
      </c>
      <c r="CB192" s="23">
        <f t="shared" ca="1" si="194"/>
        <v>0</v>
      </c>
      <c r="CC192" s="23">
        <f t="shared" ca="1" si="195"/>
        <v>0</v>
      </c>
      <c r="CD192" s="23">
        <f t="shared" ca="1" si="207"/>
        <v>0</v>
      </c>
      <c r="CE192" s="23">
        <f t="shared" ca="1" si="208"/>
        <v>0</v>
      </c>
      <c r="CF192" s="23">
        <f t="shared" ca="1" si="209"/>
        <v>0</v>
      </c>
      <c r="CG192" s="23">
        <f t="shared" ca="1" si="210"/>
        <v>0</v>
      </c>
      <c r="CH192" s="23">
        <f t="shared" ca="1" si="217"/>
        <v>0</v>
      </c>
      <c r="CI192" s="23">
        <f t="shared" ca="1" si="218"/>
        <v>0</v>
      </c>
      <c r="CJ192" s="236">
        <f t="shared" ca="1" si="166"/>
        <v>0</v>
      </c>
      <c r="CQ192" s="23">
        <f t="shared" ca="1" si="182"/>
        <v>0</v>
      </c>
      <c r="CR192" s="23">
        <f t="shared" ca="1" si="183"/>
        <v>0</v>
      </c>
      <c r="CS192" s="23">
        <f t="shared" ca="1" si="211"/>
        <v>0</v>
      </c>
      <c r="CT192" s="23">
        <f t="shared" ca="1" si="212"/>
        <v>0</v>
      </c>
      <c r="CU192" s="23">
        <f t="shared" ca="1" si="213"/>
        <v>0</v>
      </c>
      <c r="CV192" s="23">
        <f t="shared" ca="1" si="214"/>
        <v>0</v>
      </c>
    </row>
    <row r="193" spans="1:100" x14ac:dyDescent="0.2">
      <c r="A193" s="180">
        <f ca="1">VLOOKUP($D193,Curves!$A$2:$I$1700,9)</f>
        <v>6.1938651509198001E-2</v>
      </c>
      <c r="B193" s="86">
        <f t="shared" ca="1" si="149"/>
        <v>0.39183944420550004</v>
      </c>
      <c r="C193" s="86">
        <f t="shared" ca="1" si="150"/>
        <v>31</v>
      </c>
      <c r="D193" s="143">
        <f t="shared" ca="1" si="167"/>
        <v>42491</v>
      </c>
      <c r="E193" s="181">
        <f ca="1">VLOOKUP($D193,Curves!$A$2:$H$1700,2)*$B193</f>
        <v>1.7319303433883102</v>
      </c>
      <c r="F193" s="180">
        <f ca="1">VLOOKUP($D193,Curves!$A$2:$H$1700,3)*$B193</f>
        <v>0.1155926360406225</v>
      </c>
      <c r="G193" s="180">
        <f ca="1">VLOOKUP($D193,Curves!$A$2:$H$1700,7)*$B193</f>
        <v>-7.444949439904501E-2</v>
      </c>
      <c r="H193" s="180">
        <f ca="1">VLOOKUP($D193,Curves!$A$2:$H$1700,5)*$B193</f>
        <v>0</v>
      </c>
      <c r="I193" s="180">
        <f ca="1">VLOOKUP($D193,Curves!$A$2:$H$1700,4)*$B193</f>
        <v>0</v>
      </c>
      <c r="J193" s="182">
        <f ca="1">VLOOKUP($D193,Curves!$A$2:$H$1700,8)*$B193</f>
        <v>0</v>
      </c>
      <c r="K193" s="180">
        <f t="shared" ca="1" si="151"/>
        <v>14.989477575412327</v>
      </c>
      <c r="L193" s="144">
        <f ca="1">VLOOKUP($D193,Curves!$N$2:$T$2600,2)*$B193</f>
        <v>14.000896366793773</v>
      </c>
      <c r="M193" s="145">
        <f ca="1">VLOOKUP($D193,Curves!$N$2:$T$2600,3)*$B193</f>
        <v>7.2372745344755858</v>
      </c>
      <c r="N193" s="189">
        <f t="shared" ca="1" si="152"/>
        <v>0</v>
      </c>
      <c r="O193" s="190">
        <f t="shared" ca="1" si="153"/>
        <v>0</v>
      </c>
      <c r="P193" s="181">
        <f t="shared" ca="1" si="148"/>
        <v>14.989477575412327</v>
      </c>
      <c r="Q193" s="144">
        <f ca="1">VLOOKUP($D193,Curves!$N$2:$T$2600,4)*$B193</f>
        <v>15.139052538597827</v>
      </c>
      <c r="R193" s="145">
        <f ca="1">VLOOKUP($D193,Curves!$N$2:$T$2600,5)*$B193</f>
        <v>10.732482376788646</v>
      </c>
      <c r="S193" s="189">
        <f t="shared" ca="1" si="154"/>
        <v>1</v>
      </c>
      <c r="T193" s="190">
        <f t="shared" ca="1" si="155"/>
        <v>0</v>
      </c>
      <c r="U193" s="157">
        <f t="shared" ca="1" si="156"/>
        <v>14.431106367419488</v>
      </c>
      <c r="V193" s="157">
        <f t="shared" ca="1" si="157"/>
        <v>14.989477575412327</v>
      </c>
      <c r="W193" s="157">
        <f t="shared" ca="1" si="158"/>
        <v>14.989477575412327</v>
      </c>
      <c r="X193" s="144">
        <f ca="1">VLOOKUP($D193,Curves!$N$2:$T$2600,6)*$B193</f>
        <v>12.656577550446279</v>
      </c>
      <c r="Y193" s="145">
        <f ca="1">VLOOKUP($D193,Curves!$N$2:$T$2600,7)*$B193</f>
        <v>7.9872785208232422</v>
      </c>
      <c r="Z193" s="208">
        <f t="shared" ca="1" si="159"/>
        <v>0</v>
      </c>
      <c r="AA193" s="189">
        <f t="shared" ca="1" si="160"/>
        <v>0</v>
      </c>
      <c r="AB193" s="189">
        <f t="shared" ca="1" si="206"/>
        <v>0</v>
      </c>
      <c r="AC193" s="189">
        <f t="shared" ca="1" si="206"/>
        <v>0</v>
      </c>
      <c r="AD193" s="189">
        <f t="shared" ca="1" si="162"/>
        <v>0</v>
      </c>
      <c r="AE193" s="190">
        <f t="shared" ca="1" si="163"/>
        <v>0</v>
      </c>
      <c r="AF193" s="23">
        <f t="shared" ca="1" si="184"/>
        <v>0</v>
      </c>
      <c r="AG193" s="23">
        <f t="shared" ca="1" si="185"/>
        <v>0</v>
      </c>
      <c r="AH193" s="23">
        <f t="shared" ca="1" si="192"/>
        <v>0</v>
      </c>
      <c r="AI193" s="23">
        <f t="shared" ca="1" si="193"/>
        <v>0</v>
      </c>
      <c r="AJ193" s="23">
        <f t="shared" ca="1" si="198"/>
        <v>0</v>
      </c>
      <c r="AK193" s="23">
        <f t="shared" ca="1" si="199"/>
        <v>0</v>
      </c>
      <c r="AL193" s="23">
        <f t="shared" ca="1" si="200"/>
        <v>0</v>
      </c>
      <c r="AM193" s="23">
        <f t="shared" ca="1" si="201"/>
        <v>0</v>
      </c>
      <c r="AN193" s="23">
        <f t="shared" ca="1" si="204"/>
        <v>0</v>
      </c>
      <c r="AO193" s="23">
        <f t="shared" ca="1" si="205"/>
        <v>0</v>
      </c>
      <c r="AP193" s="23">
        <f t="shared" ca="1" si="219"/>
        <v>0</v>
      </c>
      <c r="AQ193" s="23">
        <f t="shared" ca="1" si="220"/>
        <v>0</v>
      </c>
      <c r="AR193" s="236">
        <f t="shared" ca="1" si="164"/>
        <v>0</v>
      </c>
      <c r="AS193" s="23">
        <f t="shared" ca="1" si="172"/>
        <v>60000</v>
      </c>
      <c r="AT193" s="23">
        <f t="shared" ca="1" si="173"/>
        <v>0</v>
      </c>
      <c r="AU193" s="23">
        <f t="shared" ca="1" si="176"/>
        <v>60000</v>
      </c>
      <c r="AV193" s="23">
        <f t="shared" ca="1" si="177"/>
        <v>0</v>
      </c>
      <c r="AW193" s="23">
        <f t="shared" ca="1" si="186"/>
        <v>105600</v>
      </c>
      <c r="AX193" s="23">
        <f t="shared" ca="1" si="187"/>
        <v>0</v>
      </c>
      <c r="AY193" s="23">
        <f t="shared" ca="1" si="190"/>
        <v>130800</v>
      </c>
      <c r="AZ193" s="23">
        <f t="shared" ca="1" si="191"/>
        <v>0</v>
      </c>
      <c r="BA193" s="23">
        <f t="shared" ca="1" si="196"/>
        <v>60000</v>
      </c>
      <c r="BB193" s="23">
        <f t="shared" ca="1" si="197"/>
        <v>0</v>
      </c>
      <c r="BC193" s="23">
        <f t="shared" ca="1" si="202"/>
        <v>63600</v>
      </c>
      <c r="BD193" s="23">
        <f t="shared" ca="1" si="203"/>
        <v>0</v>
      </c>
      <c r="BE193" s="23">
        <f t="shared" ca="1" si="215"/>
        <v>63600</v>
      </c>
      <c r="BF193" s="23">
        <f t="shared" ca="1" si="216"/>
        <v>0</v>
      </c>
      <c r="BG193" s="23"/>
      <c r="BH193" s="23"/>
      <c r="BI193" s="23"/>
      <c r="BJ193" s="23"/>
      <c r="BK193" s="23"/>
      <c r="BL193" s="23"/>
      <c r="BM193" s="23"/>
      <c r="BN193" s="23"/>
      <c r="BO193" s="236">
        <f t="shared" ca="1" si="165"/>
        <v>543600</v>
      </c>
      <c r="BP193" s="23">
        <f t="shared" ca="1" si="168"/>
        <v>0</v>
      </c>
      <c r="BQ193" s="23">
        <f t="shared" ca="1" si="169"/>
        <v>0</v>
      </c>
      <c r="BR193" s="23">
        <f t="shared" ca="1" si="170"/>
        <v>0</v>
      </c>
      <c r="BS193" s="23">
        <f t="shared" ca="1" si="171"/>
        <v>0</v>
      </c>
      <c r="BT193" s="23">
        <f t="shared" ca="1" si="174"/>
        <v>0</v>
      </c>
      <c r="BU193" s="23">
        <f t="shared" ca="1" si="175"/>
        <v>0</v>
      </c>
      <c r="BV193" s="23">
        <f t="shared" ca="1" si="178"/>
        <v>0</v>
      </c>
      <c r="BW193" s="23">
        <f t="shared" ca="1" si="179"/>
        <v>0</v>
      </c>
      <c r="BX193" s="23">
        <f t="shared" ca="1" si="180"/>
        <v>0</v>
      </c>
      <c r="BY193" s="23">
        <f t="shared" ca="1" si="181"/>
        <v>0</v>
      </c>
      <c r="BZ193" s="23">
        <f t="shared" ca="1" si="188"/>
        <v>0</v>
      </c>
      <c r="CA193" s="23">
        <f t="shared" ca="1" si="189"/>
        <v>0</v>
      </c>
      <c r="CB193" s="23">
        <f t="shared" ca="1" si="194"/>
        <v>0</v>
      </c>
      <c r="CC193" s="23">
        <f t="shared" ca="1" si="195"/>
        <v>0</v>
      </c>
      <c r="CD193" s="23">
        <f t="shared" ca="1" si="207"/>
        <v>0</v>
      </c>
      <c r="CE193" s="23">
        <f t="shared" ca="1" si="208"/>
        <v>0</v>
      </c>
      <c r="CF193" s="23">
        <f t="shared" ca="1" si="209"/>
        <v>0</v>
      </c>
      <c r="CG193" s="23">
        <f t="shared" ca="1" si="210"/>
        <v>0</v>
      </c>
      <c r="CH193" s="23">
        <f t="shared" ca="1" si="217"/>
        <v>0</v>
      </c>
      <c r="CI193" s="23">
        <f t="shared" ca="1" si="218"/>
        <v>0</v>
      </c>
      <c r="CJ193" s="236">
        <f t="shared" ca="1" si="166"/>
        <v>0</v>
      </c>
      <c r="CQ193" s="23">
        <f t="shared" ca="1" si="182"/>
        <v>0</v>
      </c>
      <c r="CR193" s="23">
        <f t="shared" ca="1" si="183"/>
        <v>0</v>
      </c>
      <c r="CS193" s="23">
        <f t="shared" ca="1" si="211"/>
        <v>0</v>
      </c>
      <c r="CT193" s="23">
        <f t="shared" ca="1" si="212"/>
        <v>0</v>
      </c>
      <c r="CU193" s="23">
        <f t="shared" ca="1" si="213"/>
        <v>0</v>
      </c>
      <c r="CV193" s="23">
        <f t="shared" ca="1" si="214"/>
        <v>0</v>
      </c>
    </row>
    <row r="194" spans="1:100" x14ac:dyDescent="0.2">
      <c r="A194" s="180">
        <f ca="1">VLOOKUP($D194,Curves!$A$2:$I$1700,9)</f>
        <v>6.1960369339966001E-2</v>
      </c>
      <c r="B194" s="86">
        <f t="shared" ca="1" si="149"/>
        <v>0.38968926075051014</v>
      </c>
      <c r="C194" s="86">
        <f t="shared" ca="1" si="150"/>
        <v>30</v>
      </c>
      <c r="D194" s="143">
        <f t="shared" ca="1" si="167"/>
        <v>42522</v>
      </c>
      <c r="E194" s="181">
        <f ca="1">VLOOKUP($D194,Curves!$A$2:$H$1700,2)*$B194</f>
        <v>1.7302203177322653</v>
      </c>
      <c r="F194" s="180">
        <f ca="1">VLOOKUP($D194,Curves!$A$2:$H$1700,3)*$B194</f>
        <v>0.11495833192140048</v>
      </c>
      <c r="G194" s="180">
        <f ca="1">VLOOKUP($D194,Curves!$A$2:$H$1700,7)*$B194</f>
        <v>-7.4040959542596929E-2</v>
      </c>
      <c r="H194" s="180">
        <f ca="1">VLOOKUP($D194,Curves!$A$2:$H$1700,5)*$B194</f>
        <v>0</v>
      </c>
      <c r="I194" s="180">
        <f ca="1">VLOOKUP($D194,Curves!$A$2:$H$1700,4)*$B194</f>
        <v>0</v>
      </c>
      <c r="J194" s="182">
        <f ca="1">VLOOKUP($D194,Curves!$A$2:$H$1700,8)*$B194</f>
        <v>0</v>
      </c>
      <c r="K194" s="180">
        <f t="shared" ca="1" si="151"/>
        <v>14.97665238299199</v>
      </c>
      <c r="L194" s="144">
        <f ca="1">VLOOKUP($D194,Curves!$N$2:$T$2600,2)*$B194</f>
        <v>12.854368195592253</v>
      </c>
      <c r="M194" s="145">
        <f ca="1">VLOOKUP($D194,Curves!$N$2:$T$2600,3)*$B194</f>
        <v>7.5093120546623302</v>
      </c>
      <c r="N194" s="189">
        <f t="shared" ca="1" si="152"/>
        <v>0</v>
      </c>
      <c r="O194" s="190">
        <f t="shared" ca="1" si="153"/>
        <v>0</v>
      </c>
      <c r="P194" s="181">
        <f t="shared" ca="1" si="148"/>
        <v>14.97665238299199</v>
      </c>
      <c r="Q194" s="144">
        <f ca="1">VLOOKUP($D194,Curves!$N$2:$T$2600,4)*$B194</f>
        <v>12.328153533921821</v>
      </c>
      <c r="R194" s="145">
        <f ca="1">VLOOKUP($D194,Curves!$N$2:$T$2600,5)*$B194</f>
        <v>9.488933499274923</v>
      </c>
      <c r="S194" s="189">
        <f t="shared" ca="1" si="154"/>
        <v>0</v>
      </c>
      <c r="T194" s="190">
        <f t="shared" ca="1" si="155"/>
        <v>0</v>
      </c>
      <c r="U194" s="157">
        <f t="shared" ca="1" si="156"/>
        <v>14.421345186422514</v>
      </c>
      <c r="V194" s="157">
        <f t="shared" ca="1" si="157"/>
        <v>14.97665238299199</v>
      </c>
      <c r="W194" s="157">
        <f t="shared" ca="1" si="158"/>
        <v>14.97665238299199</v>
      </c>
      <c r="X194" s="144">
        <f ca="1">VLOOKUP($D194,Curves!$N$2:$T$2600,6)*$B194</f>
        <v>11.715654825922199</v>
      </c>
      <c r="Y194" s="145">
        <f ca="1">VLOOKUP($D194,Curves!$N$2:$T$2600,7)*$B194</f>
        <v>8.203490891128375</v>
      </c>
      <c r="Z194" s="208">
        <f t="shared" ca="1" si="159"/>
        <v>0</v>
      </c>
      <c r="AA194" s="189">
        <f t="shared" ca="1" si="160"/>
        <v>0</v>
      </c>
      <c r="AB194" s="189">
        <f t="shared" ca="1" si="206"/>
        <v>0</v>
      </c>
      <c r="AC194" s="189">
        <f t="shared" ca="1" si="206"/>
        <v>0</v>
      </c>
      <c r="AD194" s="189">
        <f t="shared" ca="1" si="162"/>
        <v>0</v>
      </c>
      <c r="AE194" s="190">
        <f t="shared" ca="1" si="163"/>
        <v>0</v>
      </c>
      <c r="AF194" s="23">
        <f t="shared" ca="1" si="184"/>
        <v>0</v>
      </c>
      <c r="AG194" s="23">
        <f t="shared" ca="1" si="185"/>
        <v>0</v>
      </c>
      <c r="AH194" s="23">
        <f t="shared" ca="1" si="192"/>
        <v>0</v>
      </c>
      <c r="AI194" s="23">
        <f t="shared" ca="1" si="193"/>
        <v>0</v>
      </c>
      <c r="AJ194" s="23">
        <f t="shared" ca="1" si="198"/>
        <v>0</v>
      </c>
      <c r="AK194" s="23">
        <f t="shared" ca="1" si="199"/>
        <v>0</v>
      </c>
      <c r="AL194" s="23">
        <f t="shared" ca="1" si="200"/>
        <v>0</v>
      </c>
      <c r="AM194" s="23">
        <f t="shared" ca="1" si="201"/>
        <v>0</v>
      </c>
      <c r="AN194" s="23">
        <f t="shared" ca="1" si="204"/>
        <v>0</v>
      </c>
      <c r="AO194" s="23">
        <f t="shared" ca="1" si="205"/>
        <v>0</v>
      </c>
      <c r="AP194" s="23">
        <f t="shared" ca="1" si="219"/>
        <v>0</v>
      </c>
      <c r="AQ194" s="23">
        <f t="shared" ca="1" si="220"/>
        <v>0</v>
      </c>
      <c r="AR194" s="236">
        <f t="shared" ca="1" si="164"/>
        <v>0</v>
      </c>
      <c r="AS194" s="23">
        <f t="shared" ca="1" si="172"/>
        <v>0</v>
      </c>
      <c r="AT194" s="23">
        <f t="shared" ca="1" si="173"/>
        <v>0</v>
      </c>
      <c r="AU194" s="23">
        <f t="shared" ca="1" si="176"/>
        <v>0</v>
      </c>
      <c r="AV194" s="23">
        <f t="shared" ca="1" si="177"/>
        <v>0</v>
      </c>
      <c r="AW194" s="23">
        <f t="shared" ca="1" si="186"/>
        <v>0</v>
      </c>
      <c r="AX194" s="23">
        <f t="shared" ca="1" si="187"/>
        <v>0</v>
      </c>
      <c r="AY194" s="23">
        <f t="shared" ca="1" si="190"/>
        <v>0</v>
      </c>
      <c r="AZ194" s="23">
        <f t="shared" ca="1" si="191"/>
        <v>0</v>
      </c>
      <c r="BA194" s="23">
        <f t="shared" ca="1" si="196"/>
        <v>0</v>
      </c>
      <c r="BB194" s="23">
        <f t="shared" ca="1" si="197"/>
        <v>0</v>
      </c>
      <c r="BC194" s="23">
        <f t="shared" ca="1" si="202"/>
        <v>0</v>
      </c>
      <c r="BD194" s="23">
        <f t="shared" ca="1" si="203"/>
        <v>0</v>
      </c>
      <c r="BE194" s="23">
        <f t="shared" ca="1" si="215"/>
        <v>0</v>
      </c>
      <c r="BF194" s="23">
        <f t="shared" ca="1" si="216"/>
        <v>0</v>
      </c>
      <c r="BG194" s="23"/>
      <c r="BH194" s="23"/>
      <c r="BI194" s="23"/>
      <c r="BJ194" s="23"/>
      <c r="BK194" s="23"/>
      <c r="BL194" s="23"/>
      <c r="BM194" s="23"/>
      <c r="BN194" s="23"/>
      <c r="BO194" s="236">
        <f t="shared" ca="1" si="165"/>
        <v>0</v>
      </c>
      <c r="BP194" s="23">
        <f t="shared" ca="1" si="168"/>
        <v>0</v>
      </c>
      <c r="BQ194" s="23">
        <f t="shared" ca="1" si="169"/>
        <v>0</v>
      </c>
      <c r="BR194" s="23">
        <f t="shared" ca="1" si="170"/>
        <v>0</v>
      </c>
      <c r="BS194" s="23">
        <f t="shared" ca="1" si="171"/>
        <v>0</v>
      </c>
      <c r="BT194" s="23">
        <f t="shared" ca="1" si="174"/>
        <v>0</v>
      </c>
      <c r="BU194" s="23">
        <f t="shared" ca="1" si="175"/>
        <v>0</v>
      </c>
      <c r="BV194" s="23">
        <f t="shared" ca="1" si="178"/>
        <v>0</v>
      </c>
      <c r="BW194" s="23">
        <f t="shared" ca="1" si="179"/>
        <v>0</v>
      </c>
      <c r="BX194" s="23">
        <f t="shared" ca="1" si="180"/>
        <v>0</v>
      </c>
      <c r="BY194" s="23">
        <f t="shared" ca="1" si="181"/>
        <v>0</v>
      </c>
      <c r="BZ194" s="23">
        <f t="shared" ca="1" si="188"/>
        <v>0</v>
      </c>
      <c r="CA194" s="23">
        <f t="shared" ca="1" si="189"/>
        <v>0</v>
      </c>
      <c r="CB194" s="23">
        <f t="shared" ca="1" si="194"/>
        <v>0</v>
      </c>
      <c r="CC194" s="23">
        <f t="shared" ca="1" si="195"/>
        <v>0</v>
      </c>
      <c r="CD194" s="23">
        <f t="shared" ca="1" si="207"/>
        <v>0</v>
      </c>
      <c r="CE194" s="23">
        <f t="shared" ca="1" si="208"/>
        <v>0</v>
      </c>
      <c r="CF194" s="23">
        <f t="shared" ca="1" si="209"/>
        <v>0</v>
      </c>
      <c r="CG194" s="23">
        <f t="shared" ca="1" si="210"/>
        <v>0</v>
      </c>
      <c r="CH194" s="23">
        <f t="shared" ca="1" si="217"/>
        <v>0</v>
      </c>
      <c r="CI194" s="23">
        <f t="shared" ca="1" si="218"/>
        <v>0</v>
      </c>
      <c r="CJ194" s="236">
        <f t="shared" ca="1" si="166"/>
        <v>0</v>
      </c>
      <c r="CQ194" s="23">
        <f t="shared" ca="1" si="182"/>
        <v>0</v>
      </c>
      <c r="CR194" s="23">
        <f t="shared" ca="1" si="183"/>
        <v>0</v>
      </c>
      <c r="CS194" s="23">
        <f t="shared" ca="1" si="211"/>
        <v>0</v>
      </c>
      <c r="CT194" s="23">
        <f t="shared" ca="1" si="212"/>
        <v>0</v>
      </c>
      <c r="CU194" s="23">
        <f t="shared" ca="1" si="213"/>
        <v>0</v>
      </c>
      <c r="CV194" s="23">
        <f t="shared" ca="1" si="214"/>
        <v>0</v>
      </c>
    </row>
    <row r="195" spans="1:100" x14ac:dyDescent="0.2">
      <c r="A195" s="180">
        <f ca="1">VLOOKUP($D195,Curves!$A$2:$I$1700,9)</f>
        <v>6.1981386595697997E-2</v>
      </c>
      <c r="B195" s="86">
        <f t="shared" ca="1" si="149"/>
        <v>0.38761835445373471</v>
      </c>
      <c r="C195" s="86">
        <f t="shared" ca="1" si="150"/>
        <v>31</v>
      </c>
      <c r="D195" s="143">
        <f t="shared" ca="1" si="167"/>
        <v>42552</v>
      </c>
      <c r="E195" s="181">
        <f ca="1">VLOOKUP($D195,Curves!$A$2:$H$1700,2)*$B195</f>
        <v>1.7268397690913881</v>
      </c>
      <c r="F195" s="180">
        <f ca="1">VLOOKUP($D195,Curves!$A$2:$H$1700,3)*$B195</f>
        <v>0.11434741456385174</v>
      </c>
      <c r="G195" s="180">
        <f ca="1">VLOOKUP($D195,Curves!$A$2:$H$1700,7)*$B195</f>
        <v>-7.36474873462096E-2</v>
      </c>
      <c r="H195" s="180">
        <f ca="1">VLOOKUP($D195,Curves!$A$2:$H$1700,5)*$B195</f>
        <v>0</v>
      </c>
      <c r="I195" s="180">
        <f ca="1">VLOOKUP($D195,Curves!$A$2:$H$1700,4)*$B195</f>
        <v>0</v>
      </c>
      <c r="J195" s="182">
        <f ca="1">VLOOKUP($D195,Curves!$A$2:$H$1700,8)*$B195</f>
        <v>0</v>
      </c>
      <c r="K195" s="180">
        <f t="shared" ca="1" si="151"/>
        <v>14.951298268185411</v>
      </c>
      <c r="L195" s="144">
        <f ca="1">VLOOKUP($D195,Curves!$N$2:$T$2600,2)*$B195</f>
        <v>11.235583446882407</v>
      </c>
      <c r="M195" s="145">
        <f ca="1">VLOOKUP($D195,Curves!$N$2:$T$2600,3)*$B195</f>
        <v>7.8066336586982175</v>
      </c>
      <c r="N195" s="189">
        <f t="shared" ca="1" si="152"/>
        <v>0</v>
      </c>
      <c r="O195" s="190">
        <f t="shared" ca="1" si="153"/>
        <v>0</v>
      </c>
      <c r="P195" s="181">
        <f t="shared" ca="1" si="148"/>
        <v>14.951298268185411</v>
      </c>
      <c r="Q195" s="144">
        <f ca="1">VLOOKUP($D195,Curves!$N$2:$T$2600,4)*$B195</f>
        <v>11.584306519191525</v>
      </c>
      <c r="R195" s="145">
        <f ca="1">VLOOKUP($D195,Curves!$N$2:$T$2600,5)*$B195</f>
        <v>8.8609555828123749</v>
      </c>
      <c r="S195" s="189">
        <f t="shared" ca="1" si="154"/>
        <v>0</v>
      </c>
      <c r="T195" s="190">
        <f t="shared" ca="1" si="155"/>
        <v>0</v>
      </c>
      <c r="U195" s="157">
        <f t="shared" ca="1" si="156"/>
        <v>14.39894211308884</v>
      </c>
      <c r="V195" s="157">
        <f t="shared" ca="1" si="157"/>
        <v>14.951298268185411</v>
      </c>
      <c r="W195" s="157">
        <f t="shared" ca="1" si="158"/>
        <v>14.951298268185411</v>
      </c>
      <c r="X195" s="144">
        <f ca="1">VLOOKUP($D195,Curves!$N$2:$T$2600,6)*$B195</f>
        <v>10.917922701781389</v>
      </c>
      <c r="Y195" s="145">
        <f ca="1">VLOOKUP($D195,Curves!$N$2:$T$2600,7)*$B195</f>
        <v>7.5792010466800983</v>
      </c>
      <c r="Z195" s="208">
        <f t="shared" ca="1" si="159"/>
        <v>0</v>
      </c>
      <c r="AA195" s="189">
        <f t="shared" ca="1" si="160"/>
        <v>0</v>
      </c>
      <c r="AB195" s="189">
        <f t="shared" ca="1" si="206"/>
        <v>0</v>
      </c>
      <c r="AC195" s="189">
        <f t="shared" ca="1" si="206"/>
        <v>0</v>
      </c>
      <c r="AD195" s="189">
        <f t="shared" ca="1" si="162"/>
        <v>0</v>
      </c>
      <c r="AE195" s="190">
        <f t="shared" ca="1" si="163"/>
        <v>0</v>
      </c>
      <c r="AF195" s="23">
        <f t="shared" ca="1" si="184"/>
        <v>0</v>
      </c>
      <c r="AG195" s="23">
        <f t="shared" ca="1" si="185"/>
        <v>0</v>
      </c>
      <c r="AH195" s="23">
        <f t="shared" ca="1" si="192"/>
        <v>0</v>
      </c>
      <c r="AI195" s="23">
        <f t="shared" ca="1" si="193"/>
        <v>0</v>
      </c>
      <c r="AJ195" s="23">
        <f t="shared" ca="1" si="198"/>
        <v>0</v>
      </c>
      <c r="AK195" s="23">
        <f t="shared" ca="1" si="199"/>
        <v>0</v>
      </c>
      <c r="AL195" s="23">
        <f t="shared" ca="1" si="200"/>
        <v>0</v>
      </c>
      <c r="AM195" s="23">
        <f t="shared" ca="1" si="201"/>
        <v>0</v>
      </c>
      <c r="AN195" s="23">
        <f t="shared" ca="1" si="204"/>
        <v>0</v>
      </c>
      <c r="AO195" s="23">
        <f t="shared" ca="1" si="205"/>
        <v>0</v>
      </c>
      <c r="AP195" s="23">
        <f t="shared" ca="1" si="219"/>
        <v>0</v>
      </c>
      <c r="AQ195" s="23">
        <f t="shared" ca="1" si="220"/>
        <v>0</v>
      </c>
      <c r="AR195" s="236">
        <f t="shared" ca="1" si="164"/>
        <v>0</v>
      </c>
      <c r="AS195" s="23">
        <f t="shared" ca="1" si="172"/>
        <v>0</v>
      </c>
      <c r="AT195" s="23">
        <f t="shared" ca="1" si="173"/>
        <v>0</v>
      </c>
      <c r="AU195" s="23">
        <f t="shared" ca="1" si="176"/>
        <v>0</v>
      </c>
      <c r="AV195" s="23">
        <f t="shared" ca="1" si="177"/>
        <v>0</v>
      </c>
      <c r="AW195" s="23">
        <f t="shared" ca="1" si="186"/>
        <v>0</v>
      </c>
      <c r="AX195" s="23">
        <f t="shared" ca="1" si="187"/>
        <v>0</v>
      </c>
      <c r="AY195" s="23">
        <f t="shared" ca="1" si="190"/>
        <v>0</v>
      </c>
      <c r="AZ195" s="23">
        <f t="shared" ca="1" si="191"/>
        <v>0</v>
      </c>
      <c r="BA195" s="23">
        <f t="shared" ca="1" si="196"/>
        <v>0</v>
      </c>
      <c r="BB195" s="23">
        <f t="shared" ca="1" si="197"/>
        <v>0</v>
      </c>
      <c r="BC195" s="23">
        <f t="shared" ca="1" si="202"/>
        <v>0</v>
      </c>
      <c r="BD195" s="23">
        <f t="shared" ca="1" si="203"/>
        <v>0</v>
      </c>
      <c r="BE195" s="23">
        <f t="shared" ca="1" si="215"/>
        <v>0</v>
      </c>
      <c r="BF195" s="23">
        <f t="shared" ca="1" si="216"/>
        <v>0</v>
      </c>
      <c r="BG195" s="23"/>
      <c r="BH195" s="23"/>
      <c r="BI195" s="23"/>
      <c r="BJ195" s="23"/>
      <c r="BK195" s="23"/>
      <c r="BL195" s="23"/>
      <c r="BM195" s="23"/>
      <c r="BN195" s="23"/>
      <c r="BO195" s="236">
        <f t="shared" ca="1" si="165"/>
        <v>0</v>
      </c>
      <c r="BP195" s="23">
        <f t="shared" ca="1" si="168"/>
        <v>0</v>
      </c>
      <c r="BQ195" s="23">
        <f t="shared" ca="1" si="169"/>
        <v>0</v>
      </c>
      <c r="BR195" s="23">
        <f t="shared" ca="1" si="170"/>
        <v>0</v>
      </c>
      <c r="BS195" s="23">
        <f t="shared" ca="1" si="171"/>
        <v>0</v>
      </c>
      <c r="BT195" s="23">
        <f t="shared" ca="1" si="174"/>
        <v>0</v>
      </c>
      <c r="BU195" s="23">
        <f t="shared" ca="1" si="175"/>
        <v>0</v>
      </c>
      <c r="BV195" s="23">
        <f t="shared" ca="1" si="178"/>
        <v>0</v>
      </c>
      <c r="BW195" s="23">
        <f t="shared" ca="1" si="179"/>
        <v>0</v>
      </c>
      <c r="BX195" s="23">
        <f t="shared" ca="1" si="180"/>
        <v>0</v>
      </c>
      <c r="BY195" s="23">
        <f t="shared" ca="1" si="181"/>
        <v>0</v>
      </c>
      <c r="BZ195" s="23">
        <f t="shared" ca="1" si="188"/>
        <v>0</v>
      </c>
      <c r="CA195" s="23">
        <f t="shared" ca="1" si="189"/>
        <v>0</v>
      </c>
      <c r="CB195" s="23">
        <f t="shared" ca="1" si="194"/>
        <v>0</v>
      </c>
      <c r="CC195" s="23">
        <f t="shared" ca="1" si="195"/>
        <v>0</v>
      </c>
      <c r="CD195" s="23">
        <f t="shared" ca="1" si="207"/>
        <v>0</v>
      </c>
      <c r="CE195" s="23">
        <f t="shared" ca="1" si="208"/>
        <v>0</v>
      </c>
      <c r="CF195" s="23">
        <f t="shared" ca="1" si="209"/>
        <v>0</v>
      </c>
      <c r="CG195" s="23">
        <f t="shared" ca="1" si="210"/>
        <v>0</v>
      </c>
      <c r="CH195" s="23">
        <f t="shared" ca="1" si="217"/>
        <v>0</v>
      </c>
      <c r="CI195" s="23">
        <f t="shared" ca="1" si="218"/>
        <v>0</v>
      </c>
      <c r="CJ195" s="236">
        <f t="shared" ca="1" si="166"/>
        <v>0</v>
      </c>
      <c r="CQ195" s="23">
        <f t="shared" ca="1" si="182"/>
        <v>0</v>
      </c>
      <c r="CR195" s="23">
        <f t="shared" ca="1" si="183"/>
        <v>0</v>
      </c>
      <c r="CS195" s="23">
        <f t="shared" ca="1" si="211"/>
        <v>0</v>
      </c>
      <c r="CT195" s="23">
        <f t="shared" ca="1" si="212"/>
        <v>0</v>
      </c>
      <c r="CU195" s="23">
        <f t="shared" ca="1" si="213"/>
        <v>0</v>
      </c>
      <c r="CV195" s="23">
        <f t="shared" ca="1" si="214"/>
        <v>0</v>
      </c>
    </row>
    <row r="196" spans="1:100" x14ac:dyDescent="0.2">
      <c r="A196" s="180">
        <f ca="1">VLOOKUP($D196,Curves!$A$2:$I$1700,9)</f>
        <v>6.2003104426775001E-2</v>
      </c>
      <c r="B196" s="86">
        <f t="shared" ca="1" si="149"/>
        <v>0.38548862409521217</v>
      </c>
      <c r="C196" s="86">
        <f t="shared" ca="1" si="150"/>
        <v>31</v>
      </c>
      <c r="D196" s="143">
        <f t="shared" ca="1" si="167"/>
        <v>42583</v>
      </c>
      <c r="E196" s="181">
        <f ca="1">VLOOKUP($D196,Curves!$A$2:$H$1700,2)*$B196</f>
        <v>1.7212067065851222</v>
      </c>
      <c r="F196" s="180">
        <f ca="1">VLOOKUP($D196,Curves!$A$2:$H$1700,3)*$B196</f>
        <v>0.11371914410808759</v>
      </c>
      <c r="G196" s="180">
        <f ca="1">VLOOKUP($D196,Curves!$A$2:$H$1700,7)*$B196</f>
        <v>-7.3242838578090316E-2</v>
      </c>
      <c r="H196" s="180">
        <f ca="1">VLOOKUP($D196,Curves!$A$2:$H$1700,5)*$B196</f>
        <v>0</v>
      </c>
      <c r="I196" s="180">
        <f ca="1">VLOOKUP($D196,Curves!$A$2:$H$1700,4)*$B196</f>
        <v>0</v>
      </c>
      <c r="J196" s="182">
        <f ca="1">VLOOKUP($D196,Curves!$A$2:$H$1700,8)*$B196</f>
        <v>0</v>
      </c>
      <c r="K196" s="180">
        <f t="shared" ca="1" si="151"/>
        <v>14.909050299388417</v>
      </c>
      <c r="L196" s="144">
        <f ca="1">VLOOKUP($D196,Curves!$N$2:$T$2600,2)*$B196</f>
        <v>9.5137673684340704</v>
      </c>
      <c r="M196" s="145">
        <f ca="1">VLOOKUP($D196,Curves!$N$2:$T$2600,3)*$B196</f>
        <v>5.9326699248253156</v>
      </c>
      <c r="N196" s="189">
        <f t="shared" ca="1" si="152"/>
        <v>0</v>
      </c>
      <c r="O196" s="190">
        <f t="shared" ca="1" si="153"/>
        <v>0</v>
      </c>
      <c r="P196" s="181">
        <f t="shared" ca="1" si="148"/>
        <v>14.909050299388417</v>
      </c>
      <c r="Q196" s="144">
        <f ca="1">VLOOKUP($D196,Curves!$N$2:$T$2600,4)*$B196</f>
        <v>10.191585905051026</v>
      </c>
      <c r="R196" s="145">
        <f ca="1">VLOOKUP($D196,Curves!$N$2:$T$2600,5)*$B196</f>
        <v>7.4360755587966425</v>
      </c>
      <c r="S196" s="189">
        <f t="shared" ca="1" si="154"/>
        <v>0</v>
      </c>
      <c r="T196" s="190">
        <f t="shared" ca="1" si="155"/>
        <v>0</v>
      </c>
      <c r="U196" s="157">
        <f t="shared" ca="1" si="156"/>
        <v>14.359729010052739</v>
      </c>
      <c r="V196" s="157">
        <f t="shared" ca="1" si="157"/>
        <v>14.909050299388417</v>
      </c>
      <c r="W196" s="157">
        <f t="shared" ca="1" si="158"/>
        <v>14.909050299388417</v>
      </c>
      <c r="X196" s="144">
        <f ca="1">VLOOKUP($D196,Curves!$N$2:$T$2600,6)*$B196</f>
        <v>7.2871078543459067</v>
      </c>
      <c r="Y196" s="145">
        <f ca="1">VLOOKUP($D196,Curves!$N$2:$T$2600,7)*$B196</f>
        <v>4.3988967630841005</v>
      </c>
      <c r="Z196" s="208">
        <f t="shared" ca="1" si="159"/>
        <v>0</v>
      </c>
      <c r="AA196" s="189">
        <f t="shared" ca="1" si="160"/>
        <v>0</v>
      </c>
      <c r="AB196" s="189">
        <f t="shared" ca="1" si="206"/>
        <v>0</v>
      </c>
      <c r="AC196" s="189">
        <f t="shared" ca="1" si="206"/>
        <v>0</v>
      </c>
      <c r="AD196" s="189">
        <f t="shared" ca="1" si="162"/>
        <v>0</v>
      </c>
      <c r="AE196" s="190">
        <f t="shared" ca="1" si="163"/>
        <v>0</v>
      </c>
      <c r="AF196" s="23">
        <f t="shared" ca="1" si="184"/>
        <v>0</v>
      </c>
      <c r="AG196" s="23">
        <f t="shared" ca="1" si="185"/>
        <v>0</v>
      </c>
      <c r="AH196" s="23">
        <f t="shared" ca="1" si="192"/>
        <v>0</v>
      </c>
      <c r="AI196" s="23">
        <f t="shared" ca="1" si="193"/>
        <v>0</v>
      </c>
      <c r="AJ196" s="23">
        <f t="shared" ca="1" si="198"/>
        <v>0</v>
      </c>
      <c r="AK196" s="23">
        <f t="shared" ca="1" si="199"/>
        <v>0</v>
      </c>
      <c r="AL196" s="23">
        <f t="shared" ca="1" si="200"/>
        <v>0</v>
      </c>
      <c r="AM196" s="23">
        <f t="shared" ca="1" si="201"/>
        <v>0</v>
      </c>
      <c r="AN196" s="23">
        <f t="shared" ca="1" si="204"/>
        <v>0</v>
      </c>
      <c r="AO196" s="23">
        <f t="shared" ca="1" si="205"/>
        <v>0</v>
      </c>
      <c r="AP196" s="23">
        <f t="shared" ca="1" si="219"/>
        <v>0</v>
      </c>
      <c r="AQ196" s="23">
        <f t="shared" ca="1" si="220"/>
        <v>0</v>
      </c>
      <c r="AR196" s="236">
        <f t="shared" ca="1" si="164"/>
        <v>0</v>
      </c>
      <c r="AS196" s="23">
        <f t="shared" ca="1" si="172"/>
        <v>0</v>
      </c>
      <c r="AT196" s="23">
        <f t="shared" ca="1" si="173"/>
        <v>0</v>
      </c>
      <c r="AU196" s="23">
        <f t="shared" ca="1" si="176"/>
        <v>0</v>
      </c>
      <c r="AV196" s="23">
        <f t="shared" ca="1" si="177"/>
        <v>0</v>
      </c>
      <c r="AW196" s="23">
        <f t="shared" ca="1" si="186"/>
        <v>0</v>
      </c>
      <c r="AX196" s="23">
        <f t="shared" ca="1" si="187"/>
        <v>0</v>
      </c>
      <c r="AY196" s="23">
        <f t="shared" ca="1" si="190"/>
        <v>0</v>
      </c>
      <c r="AZ196" s="23">
        <f t="shared" ca="1" si="191"/>
        <v>0</v>
      </c>
      <c r="BA196" s="23">
        <f t="shared" ca="1" si="196"/>
        <v>0</v>
      </c>
      <c r="BB196" s="23">
        <f t="shared" ca="1" si="197"/>
        <v>0</v>
      </c>
      <c r="BC196" s="23">
        <f t="shared" ca="1" si="202"/>
        <v>0</v>
      </c>
      <c r="BD196" s="23">
        <f t="shared" ca="1" si="203"/>
        <v>0</v>
      </c>
      <c r="BE196" s="23">
        <f t="shared" ca="1" si="215"/>
        <v>0</v>
      </c>
      <c r="BF196" s="23">
        <f t="shared" ca="1" si="216"/>
        <v>0</v>
      </c>
      <c r="BG196" s="23"/>
      <c r="BH196" s="23"/>
      <c r="BI196" s="23"/>
      <c r="BJ196" s="23"/>
      <c r="BK196" s="23"/>
      <c r="BL196" s="23"/>
      <c r="BM196" s="23"/>
      <c r="BN196" s="23"/>
      <c r="BO196" s="236">
        <f t="shared" ca="1" si="165"/>
        <v>0</v>
      </c>
      <c r="BP196" s="23">
        <f t="shared" ca="1" si="168"/>
        <v>0</v>
      </c>
      <c r="BQ196" s="23">
        <f t="shared" ca="1" si="169"/>
        <v>0</v>
      </c>
      <c r="BR196" s="23">
        <f t="shared" ca="1" si="170"/>
        <v>0</v>
      </c>
      <c r="BS196" s="23">
        <f t="shared" ca="1" si="171"/>
        <v>0</v>
      </c>
      <c r="BT196" s="23">
        <f t="shared" ca="1" si="174"/>
        <v>0</v>
      </c>
      <c r="BU196" s="23">
        <f t="shared" ca="1" si="175"/>
        <v>0</v>
      </c>
      <c r="BV196" s="23">
        <f t="shared" ca="1" si="178"/>
        <v>0</v>
      </c>
      <c r="BW196" s="23">
        <f t="shared" ca="1" si="179"/>
        <v>0</v>
      </c>
      <c r="BX196" s="23">
        <f t="shared" ca="1" si="180"/>
        <v>0</v>
      </c>
      <c r="BY196" s="23">
        <f t="shared" ca="1" si="181"/>
        <v>0</v>
      </c>
      <c r="BZ196" s="23">
        <f t="shared" ca="1" si="188"/>
        <v>0</v>
      </c>
      <c r="CA196" s="23">
        <f t="shared" ca="1" si="189"/>
        <v>0</v>
      </c>
      <c r="CB196" s="23">
        <f t="shared" ca="1" si="194"/>
        <v>0</v>
      </c>
      <c r="CC196" s="23">
        <f t="shared" ca="1" si="195"/>
        <v>0</v>
      </c>
      <c r="CD196" s="23">
        <f t="shared" ca="1" si="207"/>
        <v>0</v>
      </c>
      <c r="CE196" s="23">
        <f t="shared" ca="1" si="208"/>
        <v>0</v>
      </c>
      <c r="CF196" s="23">
        <f t="shared" ca="1" si="209"/>
        <v>0</v>
      </c>
      <c r="CG196" s="23">
        <f t="shared" ca="1" si="210"/>
        <v>0</v>
      </c>
      <c r="CH196" s="23">
        <f t="shared" ca="1" si="217"/>
        <v>0</v>
      </c>
      <c r="CI196" s="23">
        <f t="shared" ca="1" si="218"/>
        <v>0</v>
      </c>
      <c r="CJ196" s="236">
        <f t="shared" ca="1" si="166"/>
        <v>0</v>
      </c>
      <c r="CQ196" s="23">
        <f t="shared" ca="1" si="182"/>
        <v>0</v>
      </c>
      <c r="CR196" s="23">
        <f t="shared" ca="1" si="183"/>
        <v>0</v>
      </c>
      <c r="CS196" s="23">
        <f t="shared" ca="1" si="211"/>
        <v>0</v>
      </c>
      <c r="CT196" s="23">
        <f t="shared" ca="1" si="212"/>
        <v>0</v>
      </c>
      <c r="CU196" s="23">
        <f t="shared" ca="1" si="213"/>
        <v>0</v>
      </c>
      <c r="CV196" s="23">
        <f t="shared" ca="1" si="214"/>
        <v>0</v>
      </c>
    </row>
    <row r="197" spans="1:100" x14ac:dyDescent="0.2">
      <c r="A197" s="180">
        <f ca="1">VLOOKUP($D197,Curves!$A$2:$I$1700,9)</f>
        <v>6.2024822258009003E-2</v>
      </c>
      <c r="B197" s="86">
        <f t="shared" ca="1" si="149"/>
        <v>0.38336922584650346</v>
      </c>
      <c r="C197" s="86">
        <f t="shared" ca="1" si="150"/>
        <v>30</v>
      </c>
      <c r="D197" s="143">
        <f t="shared" ca="1" si="167"/>
        <v>42614</v>
      </c>
      <c r="E197" s="181">
        <f ca="1">VLOOKUP($D197,Curves!$A$2:$H$1700,2)*$B197</f>
        <v>1.7182608702440285</v>
      </c>
      <c r="F197" s="180">
        <f ca="1">VLOOKUP($D197,Curves!$A$2:$H$1700,3)*$B197</f>
        <v>0.11309392162471851</v>
      </c>
      <c r="G197" s="180">
        <f ca="1">VLOOKUP($D197,Curves!$A$2:$H$1700,7)*$B197</f>
        <v>-7.2840152910835662E-2</v>
      </c>
      <c r="H197" s="180">
        <f ca="1">VLOOKUP($D197,Curves!$A$2:$H$1700,5)*$B197</f>
        <v>0</v>
      </c>
      <c r="I197" s="180">
        <f ca="1">VLOOKUP($D197,Curves!$A$2:$H$1700,4)*$B197</f>
        <v>0</v>
      </c>
      <c r="J197" s="182">
        <f ca="1">VLOOKUP($D197,Curves!$A$2:$H$1700,8)*$B197</f>
        <v>0</v>
      </c>
      <c r="K197" s="180">
        <f t="shared" ca="1" si="151"/>
        <v>14.886956526830215</v>
      </c>
      <c r="L197" s="144">
        <f ca="1">VLOOKUP($D197,Curves!$N$2:$T$2600,2)*$B197</f>
        <v>9.6531457376994005</v>
      </c>
      <c r="M197" s="145">
        <f ca="1">VLOOKUP($D197,Curves!$N$2:$T$2600,3)*$B197</f>
        <v>5.8770502322268978</v>
      </c>
      <c r="N197" s="189">
        <f t="shared" ca="1" si="152"/>
        <v>0</v>
      </c>
      <c r="O197" s="190">
        <f t="shared" ca="1" si="153"/>
        <v>0</v>
      </c>
      <c r="P197" s="181">
        <f t="shared" ca="1" si="148"/>
        <v>14.886956526830215</v>
      </c>
      <c r="Q197" s="144">
        <f ca="1">VLOOKUP($D197,Curves!$N$2:$T$2600,4)*$B197</f>
        <v>10.7106068858618</v>
      </c>
      <c r="R197" s="145">
        <f ca="1">VLOOKUP($D197,Curves!$N$2:$T$2600,5)*$B197</f>
        <v>5.5281842367065801</v>
      </c>
      <c r="S197" s="189">
        <f t="shared" ca="1" si="154"/>
        <v>0</v>
      </c>
      <c r="T197" s="190">
        <f t="shared" ca="1" si="155"/>
        <v>0</v>
      </c>
      <c r="U197" s="157">
        <f t="shared" ca="1" si="156"/>
        <v>14.340655379998948</v>
      </c>
      <c r="V197" s="157">
        <f t="shared" ca="1" si="157"/>
        <v>14.886956526830215</v>
      </c>
      <c r="W197" s="157">
        <f t="shared" ca="1" si="158"/>
        <v>14.886956526830215</v>
      </c>
      <c r="X197" s="144">
        <f ca="1">VLOOKUP($D197,Curves!$N$2:$T$2600,6)*$B197</f>
        <v>7.7262552118397938</v>
      </c>
      <c r="Y197" s="145">
        <f ca="1">VLOOKUP($D197,Curves!$N$2:$T$2600,7)*$B197</f>
        <v>4.27603548328179</v>
      </c>
      <c r="Z197" s="208">
        <f t="shared" ca="1" si="159"/>
        <v>0</v>
      </c>
      <c r="AA197" s="189">
        <f t="shared" ca="1" si="160"/>
        <v>0</v>
      </c>
      <c r="AB197" s="189">
        <f t="shared" ca="1" si="206"/>
        <v>0</v>
      </c>
      <c r="AC197" s="189">
        <f t="shared" ca="1" si="206"/>
        <v>0</v>
      </c>
      <c r="AD197" s="189">
        <f t="shared" ca="1" si="162"/>
        <v>0</v>
      </c>
      <c r="AE197" s="190">
        <f t="shared" ca="1" si="163"/>
        <v>0</v>
      </c>
      <c r="AF197" s="23">
        <f t="shared" ca="1" si="184"/>
        <v>0</v>
      </c>
      <c r="AG197" s="23">
        <f t="shared" ca="1" si="185"/>
        <v>0</v>
      </c>
      <c r="AH197" s="23">
        <f t="shared" ca="1" si="192"/>
        <v>0</v>
      </c>
      <c r="AI197" s="23">
        <f t="shared" ca="1" si="193"/>
        <v>0</v>
      </c>
      <c r="AJ197" s="23">
        <f t="shared" ca="1" si="198"/>
        <v>0</v>
      </c>
      <c r="AK197" s="23">
        <f t="shared" ca="1" si="199"/>
        <v>0</v>
      </c>
      <c r="AL197" s="23">
        <f t="shared" ca="1" si="200"/>
        <v>0</v>
      </c>
      <c r="AM197" s="23">
        <f t="shared" ca="1" si="201"/>
        <v>0</v>
      </c>
      <c r="AN197" s="23">
        <f t="shared" ca="1" si="204"/>
        <v>0</v>
      </c>
      <c r="AO197" s="23">
        <f t="shared" ca="1" si="205"/>
        <v>0</v>
      </c>
      <c r="AP197" s="23">
        <f t="shared" ca="1" si="219"/>
        <v>0</v>
      </c>
      <c r="AQ197" s="23">
        <f t="shared" ca="1" si="220"/>
        <v>0</v>
      </c>
      <c r="AR197" s="236">
        <f t="shared" ca="1" si="164"/>
        <v>0</v>
      </c>
      <c r="AS197" s="23">
        <f t="shared" ca="1" si="172"/>
        <v>0</v>
      </c>
      <c r="AT197" s="23">
        <f t="shared" ca="1" si="173"/>
        <v>0</v>
      </c>
      <c r="AU197" s="23">
        <f t="shared" ca="1" si="176"/>
        <v>0</v>
      </c>
      <c r="AV197" s="23">
        <f t="shared" ca="1" si="177"/>
        <v>0</v>
      </c>
      <c r="AW197" s="23">
        <f t="shared" ca="1" si="186"/>
        <v>0</v>
      </c>
      <c r="AX197" s="23">
        <f t="shared" ca="1" si="187"/>
        <v>0</v>
      </c>
      <c r="AY197" s="23">
        <f t="shared" ca="1" si="190"/>
        <v>0</v>
      </c>
      <c r="AZ197" s="23">
        <f t="shared" ca="1" si="191"/>
        <v>0</v>
      </c>
      <c r="BA197" s="23">
        <f t="shared" ca="1" si="196"/>
        <v>0</v>
      </c>
      <c r="BB197" s="23">
        <f t="shared" ca="1" si="197"/>
        <v>0</v>
      </c>
      <c r="BC197" s="23">
        <f t="shared" ca="1" si="202"/>
        <v>0</v>
      </c>
      <c r="BD197" s="23">
        <f t="shared" ca="1" si="203"/>
        <v>0</v>
      </c>
      <c r="BE197" s="23">
        <f t="shared" ca="1" si="215"/>
        <v>0</v>
      </c>
      <c r="BF197" s="23">
        <f t="shared" ca="1" si="216"/>
        <v>0</v>
      </c>
      <c r="BG197" s="23"/>
      <c r="BH197" s="23"/>
      <c r="BI197" s="23"/>
      <c r="BJ197" s="23"/>
      <c r="BK197" s="23"/>
      <c r="BL197" s="23"/>
      <c r="BM197" s="23"/>
      <c r="BN197" s="23"/>
      <c r="BO197" s="236">
        <f t="shared" ca="1" si="165"/>
        <v>0</v>
      </c>
      <c r="BP197" s="23">
        <f t="shared" ca="1" si="168"/>
        <v>0</v>
      </c>
      <c r="BQ197" s="23">
        <f t="shared" ca="1" si="169"/>
        <v>0</v>
      </c>
      <c r="BR197" s="23">
        <f t="shared" ca="1" si="170"/>
        <v>0</v>
      </c>
      <c r="BS197" s="23">
        <f t="shared" ca="1" si="171"/>
        <v>0</v>
      </c>
      <c r="BT197" s="23">
        <f t="shared" ca="1" si="174"/>
        <v>0</v>
      </c>
      <c r="BU197" s="23">
        <f t="shared" ca="1" si="175"/>
        <v>0</v>
      </c>
      <c r="BV197" s="23">
        <f t="shared" ca="1" si="178"/>
        <v>0</v>
      </c>
      <c r="BW197" s="23">
        <f t="shared" ca="1" si="179"/>
        <v>0</v>
      </c>
      <c r="BX197" s="23">
        <f t="shared" ca="1" si="180"/>
        <v>0</v>
      </c>
      <c r="BY197" s="23">
        <f t="shared" ca="1" si="181"/>
        <v>0</v>
      </c>
      <c r="BZ197" s="23">
        <f t="shared" ca="1" si="188"/>
        <v>0</v>
      </c>
      <c r="CA197" s="23">
        <f t="shared" ca="1" si="189"/>
        <v>0</v>
      </c>
      <c r="CB197" s="23">
        <f t="shared" ca="1" si="194"/>
        <v>0</v>
      </c>
      <c r="CC197" s="23">
        <f t="shared" ca="1" si="195"/>
        <v>0</v>
      </c>
      <c r="CD197" s="23">
        <f t="shared" ca="1" si="207"/>
        <v>0</v>
      </c>
      <c r="CE197" s="23">
        <f t="shared" ca="1" si="208"/>
        <v>0</v>
      </c>
      <c r="CF197" s="23">
        <f t="shared" ca="1" si="209"/>
        <v>0</v>
      </c>
      <c r="CG197" s="23">
        <f t="shared" ca="1" si="210"/>
        <v>0</v>
      </c>
      <c r="CH197" s="23">
        <f t="shared" ca="1" si="217"/>
        <v>0</v>
      </c>
      <c r="CI197" s="23">
        <f t="shared" ca="1" si="218"/>
        <v>0</v>
      </c>
      <c r="CJ197" s="236">
        <f t="shared" ca="1" si="166"/>
        <v>0</v>
      </c>
      <c r="CQ197" s="23">
        <f t="shared" ca="1" si="182"/>
        <v>0</v>
      </c>
      <c r="CR197" s="23">
        <f t="shared" ca="1" si="183"/>
        <v>0</v>
      </c>
      <c r="CS197" s="23">
        <f t="shared" ca="1" si="211"/>
        <v>0</v>
      </c>
      <c r="CT197" s="23">
        <f t="shared" ca="1" si="212"/>
        <v>0</v>
      </c>
      <c r="CU197" s="23">
        <f t="shared" ca="1" si="213"/>
        <v>0</v>
      </c>
      <c r="CV197" s="23">
        <f t="shared" ca="1" si="214"/>
        <v>0</v>
      </c>
    </row>
    <row r="198" spans="1:100" x14ac:dyDescent="0.2">
      <c r="A198" s="180">
        <f ca="1">VLOOKUP($D198,Curves!$A$2:$I$1700,9)</f>
        <v>6.2045839514191001E-2</v>
      </c>
      <c r="B198" s="86">
        <f t="shared" ca="1" si="149"/>
        <v>0.38132799356537811</v>
      </c>
      <c r="C198" s="86">
        <f t="shared" ca="1" si="150"/>
        <v>31</v>
      </c>
      <c r="D198" s="143">
        <f t="shared" ca="1" si="167"/>
        <v>42644</v>
      </c>
      <c r="E198" s="181">
        <f ca="1">VLOOKUP($D198,Curves!$A$2:$H$1700,2)*$B198</f>
        <v>1.7129253470956785</v>
      </c>
      <c r="F198" s="180">
        <f ca="1">VLOOKUP($D198,Curves!$A$2:$H$1700,3)*$B198</f>
        <v>0.11249175810178653</v>
      </c>
      <c r="G198" s="180">
        <f ca="1">VLOOKUP($D198,Curves!$A$2:$H$1700,7)*$B198</f>
        <v>-7.2452318777421837E-2</v>
      </c>
      <c r="H198" s="180">
        <f ca="1">VLOOKUP($D198,Curves!$A$2:$H$1700,5)*$B198</f>
        <v>0</v>
      </c>
      <c r="I198" s="180">
        <f ca="1">VLOOKUP($D198,Curves!$A$2:$H$1700,4)*$B198</f>
        <v>0</v>
      </c>
      <c r="J198" s="182">
        <f ca="1">VLOOKUP($D198,Curves!$A$2:$H$1700,8)*$B198</f>
        <v>0</v>
      </c>
      <c r="K198" s="180">
        <f t="shared" ca="1" si="151"/>
        <v>14.846940103217589</v>
      </c>
      <c r="L198" s="144">
        <f ca="1">VLOOKUP($D198,Curves!$N$2:$T$2600,2)*$B198</f>
        <v>21.422915795878147</v>
      </c>
      <c r="M198" s="145">
        <f ca="1">VLOOKUP($D198,Curves!$N$2:$T$2600,3)*$B198</f>
        <v>5.9105839002633607</v>
      </c>
      <c r="N198" s="189">
        <f t="shared" ca="1" si="152"/>
        <v>1</v>
      </c>
      <c r="O198" s="190">
        <f t="shared" ca="1" si="153"/>
        <v>0</v>
      </c>
      <c r="P198" s="181">
        <f t="shared" ref="P198:P261" ca="1" si="221">($E198+J198)*$J$5+$J$4</f>
        <v>14.846940103217589</v>
      </c>
      <c r="Q198" s="144">
        <f ca="1">VLOOKUP($D198,Curves!$N$2:$T$2600,4)*$B198</f>
        <v>13.70420268749173</v>
      </c>
      <c r="R198" s="145">
        <f ca="1">VLOOKUP($D198,Curves!$N$2:$T$2600,5)*$B198</f>
        <v>6.7228125265576155</v>
      </c>
      <c r="S198" s="189">
        <f t="shared" ca="1" si="154"/>
        <v>0</v>
      </c>
      <c r="T198" s="190">
        <f t="shared" ca="1" si="155"/>
        <v>0</v>
      </c>
      <c r="U198" s="157">
        <f t="shared" ca="1" si="156"/>
        <v>14.303547712386925</v>
      </c>
      <c r="V198" s="157">
        <f t="shared" ca="1" si="157"/>
        <v>14.846940103217589</v>
      </c>
      <c r="W198" s="157">
        <f t="shared" ca="1" si="158"/>
        <v>14.846940103217589</v>
      </c>
      <c r="X198" s="144">
        <f ca="1">VLOOKUP($D198,Curves!$N$2:$T$2600,6)*$B198</f>
        <v>22.366244864104701</v>
      </c>
      <c r="Y198" s="145">
        <f ca="1">VLOOKUP($D198,Curves!$N$2:$T$2600,7)*$B198</f>
        <v>1.4263153951305265</v>
      </c>
      <c r="Z198" s="208">
        <f t="shared" ca="1" si="159"/>
        <v>1</v>
      </c>
      <c r="AA198" s="189">
        <f t="shared" ca="1" si="160"/>
        <v>0</v>
      </c>
      <c r="AB198" s="189">
        <f t="shared" ca="1" si="206"/>
        <v>1</v>
      </c>
      <c r="AC198" s="189">
        <f t="shared" ca="1" si="206"/>
        <v>1</v>
      </c>
      <c r="AD198" s="189">
        <f t="shared" ca="1" si="162"/>
        <v>1</v>
      </c>
      <c r="AE198" s="190">
        <f t="shared" ca="1" si="163"/>
        <v>0</v>
      </c>
      <c r="AF198" s="23">
        <f t="shared" ca="1" si="184"/>
        <v>105600</v>
      </c>
      <c r="AG198" s="23">
        <f t="shared" ca="1" si="185"/>
        <v>0</v>
      </c>
      <c r="AH198" s="23">
        <f t="shared" ca="1" si="192"/>
        <v>61200</v>
      </c>
      <c r="AI198" s="23">
        <f t="shared" ca="1" si="193"/>
        <v>0</v>
      </c>
      <c r="AJ198" s="23">
        <f t="shared" ca="1" si="198"/>
        <v>50400</v>
      </c>
      <c r="AK198" s="23">
        <f t="shared" ca="1" si="199"/>
        <v>0</v>
      </c>
      <c r="AL198" s="23">
        <f t="shared" ca="1" si="200"/>
        <v>60000</v>
      </c>
      <c r="AM198" s="23">
        <f t="shared" ca="1" si="201"/>
        <v>0</v>
      </c>
      <c r="AN198" s="23">
        <f t="shared" ca="1" si="204"/>
        <v>126720</v>
      </c>
      <c r="AO198" s="23">
        <f t="shared" ca="1" si="205"/>
        <v>0</v>
      </c>
      <c r="AP198" s="23">
        <f t="shared" ca="1" si="219"/>
        <v>66000</v>
      </c>
      <c r="AQ198" s="23">
        <f t="shared" ca="1" si="220"/>
        <v>0</v>
      </c>
      <c r="AR198" s="236">
        <f t="shared" ca="1" si="164"/>
        <v>469920</v>
      </c>
      <c r="AS198" s="23">
        <f t="shared" ca="1" si="172"/>
        <v>0</v>
      </c>
      <c r="AT198" s="23">
        <f t="shared" ca="1" si="173"/>
        <v>0</v>
      </c>
      <c r="AU198" s="23">
        <f t="shared" ca="1" si="176"/>
        <v>0</v>
      </c>
      <c r="AV198" s="23">
        <f t="shared" ca="1" si="177"/>
        <v>0</v>
      </c>
      <c r="AW198" s="23">
        <f t="shared" ca="1" si="186"/>
        <v>0</v>
      </c>
      <c r="AX198" s="23">
        <f t="shared" ca="1" si="187"/>
        <v>0</v>
      </c>
      <c r="AY198" s="23">
        <f t="shared" ca="1" si="190"/>
        <v>0</v>
      </c>
      <c r="AZ198" s="23">
        <f t="shared" ca="1" si="191"/>
        <v>0</v>
      </c>
      <c r="BA198" s="23">
        <f t="shared" ca="1" si="196"/>
        <v>0</v>
      </c>
      <c r="BB198" s="23">
        <f t="shared" ca="1" si="197"/>
        <v>0</v>
      </c>
      <c r="BC198" s="23">
        <f t="shared" ca="1" si="202"/>
        <v>0</v>
      </c>
      <c r="BD198" s="23">
        <f t="shared" ca="1" si="203"/>
        <v>0</v>
      </c>
      <c r="BE198" s="23">
        <f t="shared" ca="1" si="215"/>
        <v>0</v>
      </c>
      <c r="BF198" s="23">
        <f t="shared" ca="1" si="216"/>
        <v>0</v>
      </c>
      <c r="BG198" s="23"/>
      <c r="BH198" s="23"/>
      <c r="BI198" s="23"/>
      <c r="BJ198" s="23"/>
      <c r="BK198" s="23"/>
      <c r="BL198" s="23"/>
      <c r="BM198" s="23"/>
      <c r="BN198" s="23"/>
      <c r="BO198" s="236">
        <f t="shared" ca="1" si="165"/>
        <v>0</v>
      </c>
      <c r="BP198" s="23">
        <f t="shared" ca="1" si="168"/>
        <v>65400</v>
      </c>
      <c r="BQ198" s="23">
        <f t="shared" ca="1" si="169"/>
        <v>32700</v>
      </c>
      <c r="BR198" s="23">
        <f t="shared" ca="1" si="170"/>
        <v>62400</v>
      </c>
      <c r="BS198" s="23">
        <f t="shared" ca="1" si="171"/>
        <v>31200</v>
      </c>
      <c r="BT198" s="23">
        <f t="shared" ca="1" si="174"/>
        <v>67200</v>
      </c>
      <c r="BU198" s="23">
        <f t="shared" ca="1" si="175"/>
        <v>33600</v>
      </c>
      <c r="BV198" s="23">
        <f t="shared" ca="1" si="178"/>
        <v>8400</v>
      </c>
      <c r="BW198" s="23">
        <f t="shared" ca="1" si="179"/>
        <v>4200</v>
      </c>
      <c r="BX198" s="23">
        <f t="shared" ca="1" si="180"/>
        <v>66000</v>
      </c>
      <c r="BY198" s="23">
        <f t="shared" ca="1" si="181"/>
        <v>33000</v>
      </c>
      <c r="BZ198" s="23">
        <f t="shared" ca="1" si="188"/>
        <v>66000</v>
      </c>
      <c r="CA198" s="23">
        <f t="shared" ca="1" si="189"/>
        <v>33000</v>
      </c>
      <c r="CB198" s="23">
        <f t="shared" ca="1" si="194"/>
        <v>240000</v>
      </c>
      <c r="CC198" s="23">
        <f t="shared" ca="1" si="195"/>
        <v>120000</v>
      </c>
      <c r="CD198" s="23">
        <f t="shared" ca="1" si="207"/>
        <v>120000</v>
      </c>
      <c r="CE198" s="23">
        <f t="shared" ca="1" si="208"/>
        <v>60000</v>
      </c>
      <c r="CF198" s="23">
        <f t="shared" ca="1" si="209"/>
        <v>63600</v>
      </c>
      <c r="CG198" s="23">
        <f t="shared" ca="1" si="210"/>
        <v>31800</v>
      </c>
      <c r="CH198" s="23">
        <f t="shared" ca="1" si="217"/>
        <v>90000</v>
      </c>
      <c r="CI198" s="23">
        <f t="shared" ca="1" si="218"/>
        <v>45000</v>
      </c>
      <c r="CJ198" s="236">
        <f t="shared" ca="1" si="166"/>
        <v>1273500</v>
      </c>
      <c r="CQ198" s="23">
        <f t="shared" ca="1" si="182"/>
        <v>30000</v>
      </c>
      <c r="CR198" s="23">
        <f t="shared" ca="1" si="183"/>
        <v>15000</v>
      </c>
      <c r="CS198" s="23">
        <f t="shared" ca="1" si="211"/>
        <v>60000</v>
      </c>
      <c r="CT198" s="23">
        <f t="shared" ca="1" si="212"/>
        <v>30000</v>
      </c>
      <c r="CU198" s="23">
        <f t="shared" ca="1" si="213"/>
        <v>120000</v>
      </c>
      <c r="CV198" s="23">
        <f t="shared" ca="1" si="214"/>
        <v>60000</v>
      </c>
    </row>
    <row r="199" spans="1:100" x14ac:dyDescent="0.2">
      <c r="A199" s="180">
        <f ca="1">VLOOKUP($D199,Curves!$A$2:$I$1700,9)</f>
        <v>6.2067557345733E-2</v>
      </c>
      <c r="B199" s="86">
        <f t="shared" ref="B199:B262" ca="1" si="222">(1+($A199/2))^(-2*($D199-$A$1)/365.25)</f>
        <v>0.37922880464323833</v>
      </c>
      <c r="C199" s="86">
        <f t="shared" ref="C199:C262" ca="1" si="223">D200-D199</f>
        <v>30</v>
      </c>
      <c r="D199" s="143">
        <f t="shared" ca="1" si="167"/>
        <v>42675</v>
      </c>
      <c r="E199" s="181">
        <f ca="1">VLOOKUP($D199,Curves!$A$2:$H$1700,2)*$B199</f>
        <v>1.758483967130696</v>
      </c>
      <c r="F199" s="180">
        <f ca="1">VLOOKUP($D199,Curves!$A$2:$H$1700,3)*$B199</f>
        <v>4.5507456557188596E-2</v>
      </c>
      <c r="G199" s="180">
        <f ca="1">VLOOKUP($D199,Curves!$A$2:$H$1700,7)*$B199</f>
        <v>-7.205347288221528E-2</v>
      </c>
      <c r="H199" s="180">
        <f ca="1">VLOOKUP($D199,Curves!$A$2:$H$1700,5)*$B199</f>
        <v>0</v>
      </c>
      <c r="I199" s="180">
        <f ca="1">VLOOKUP($D199,Curves!$A$2:$H$1700,4)*$B199</f>
        <v>0</v>
      </c>
      <c r="J199" s="182">
        <f ca="1">VLOOKUP($D199,Curves!$A$2:$H$1700,8)*$B199</f>
        <v>0</v>
      </c>
      <c r="K199" s="180">
        <f t="shared" ref="K199:K262" ca="1" si="224">($E199+$I199)*$J$5+$J$4</f>
        <v>15.188629753480219</v>
      </c>
      <c r="L199" s="144">
        <f ca="1">VLOOKUP($D199,Curves!$N$2:$T$2600,2)*$B199</f>
        <v>16.207814562431441</v>
      </c>
      <c r="M199" s="145">
        <f ca="1">VLOOKUP($D199,Curves!$N$2:$T$2600,3)*$B199</f>
        <v>6.0828300264775423</v>
      </c>
      <c r="N199" s="189">
        <f t="shared" ref="N199:N262" ca="1" si="225">IF($K199&lt;$L199,1,0)</f>
        <v>1</v>
      </c>
      <c r="O199" s="190">
        <f t="shared" ref="O199:O262" ca="1" si="226">IF($K199&lt;$M199,1,0)</f>
        <v>0</v>
      </c>
      <c r="P199" s="181">
        <f t="shared" ca="1" si="221"/>
        <v>15.188629753480219</v>
      </c>
      <c r="Q199" s="144">
        <f ca="1">VLOOKUP($D199,Curves!$N$2:$T$2600,4)*$B199</f>
        <v>17.75639460288766</v>
      </c>
      <c r="R199" s="145">
        <f ca="1">VLOOKUP($D199,Curves!$N$2:$T$2600,5)*$B199</f>
        <v>7.1522552555714745</v>
      </c>
      <c r="S199" s="189">
        <f t="shared" ref="S199:S262" ca="1" si="227">IF($P199&lt;$Q199,1,0)</f>
        <v>1</v>
      </c>
      <c r="T199" s="190">
        <f t="shared" ref="T199:T262" ca="1" si="228">IF($P199&lt;$R199,1,0)</f>
        <v>0</v>
      </c>
      <c r="U199" s="157">
        <f t="shared" ref="U199:U262" ca="1" si="229">($E199+G199)*$J$5+$J$4</f>
        <v>14.648228706863605</v>
      </c>
      <c r="V199" s="157">
        <f t="shared" ref="V199:V262" ca="1" si="230">($E199+H199)*$J$5+$J$4</f>
        <v>15.188629753480219</v>
      </c>
      <c r="W199" s="157">
        <f t="shared" ref="W199:W262" ca="1" si="231">($E199+I199)*$J$5+$J$4</f>
        <v>15.188629753480219</v>
      </c>
      <c r="X199" s="144">
        <f ca="1">VLOOKUP($D199,Curves!$N$2:$T$2600,6)*$B199</f>
        <v>16.581890511809657</v>
      </c>
      <c r="Y199" s="145">
        <f ca="1">VLOOKUP($D199,Curves!$N$2:$T$2600,7)*$B199</f>
        <v>6.6154193346136596</v>
      </c>
      <c r="Z199" s="208">
        <f t="shared" ref="Z199:Z262" ca="1" si="232">IF($U199&lt;$X199,1,0)</f>
        <v>1</v>
      </c>
      <c r="AA199" s="189">
        <f t="shared" ref="AA199:AA262" ca="1" si="233">IF($U199&lt;$Y199,1,0)</f>
        <v>0</v>
      </c>
      <c r="AB199" s="189">
        <f t="shared" ref="AB199:AC230" ca="1" si="234">IF($V199&lt;$X199,1,0)</f>
        <v>1</v>
      </c>
      <c r="AC199" s="189">
        <f t="shared" ca="1" si="234"/>
        <v>1</v>
      </c>
      <c r="AD199" s="189">
        <f t="shared" ref="AD199:AD262" ca="1" si="235">IF($W199&lt;$X199,1,0)</f>
        <v>1</v>
      </c>
      <c r="AE199" s="190">
        <f t="shared" ref="AE199:AE262" ca="1" si="236">IF($W199&lt;$Y199,1,0)</f>
        <v>0</v>
      </c>
      <c r="AF199" s="23">
        <f t="shared" ca="1" si="184"/>
        <v>105600</v>
      </c>
      <c r="AG199" s="23">
        <f t="shared" ca="1" si="185"/>
        <v>0</v>
      </c>
      <c r="AH199" s="23">
        <f t="shared" ca="1" si="192"/>
        <v>61200</v>
      </c>
      <c r="AI199" s="23">
        <f t="shared" ca="1" si="193"/>
        <v>0</v>
      </c>
      <c r="AJ199" s="23">
        <f t="shared" ca="1" si="198"/>
        <v>50400</v>
      </c>
      <c r="AK199" s="23">
        <f t="shared" ca="1" si="199"/>
        <v>0</v>
      </c>
      <c r="AL199" s="23">
        <f t="shared" ca="1" si="200"/>
        <v>60000</v>
      </c>
      <c r="AM199" s="23">
        <f t="shared" ca="1" si="201"/>
        <v>0</v>
      </c>
      <c r="AN199" s="23">
        <f t="shared" ca="1" si="204"/>
        <v>126720</v>
      </c>
      <c r="AO199" s="23">
        <f t="shared" ca="1" si="205"/>
        <v>0</v>
      </c>
      <c r="AP199" s="23">
        <f t="shared" ca="1" si="219"/>
        <v>66000</v>
      </c>
      <c r="AQ199" s="23">
        <f t="shared" ca="1" si="220"/>
        <v>0</v>
      </c>
      <c r="AR199" s="236">
        <f t="shared" ref="AR199:AR262" ca="1" si="237">SUM(AF199:AQ199)</f>
        <v>469920</v>
      </c>
      <c r="AS199" s="23">
        <f t="shared" ca="1" si="172"/>
        <v>60000</v>
      </c>
      <c r="AT199" s="23">
        <f t="shared" ca="1" si="173"/>
        <v>0</v>
      </c>
      <c r="AU199" s="23">
        <f t="shared" ca="1" si="176"/>
        <v>60000</v>
      </c>
      <c r="AV199" s="23">
        <f t="shared" ca="1" si="177"/>
        <v>0</v>
      </c>
      <c r="AW199" s="23">
        <f t="shared" ca="1" si="186"/>
        <v>105600</v>
      </c>
      <c r="AX199" s="23">
        <f t="shared" ca="1" si="187"/>
        <v>0</v>
      </c>
      <c r="AY199" s="23">
        <f t="shared" ca="1" si="190"/>
        <v>130800</v>
      </c>
      <c r="AZ199" s="23">
        <f t="shared" ca="1" si="191"/>
        <v>0</v>
      </c>
      <c r="BA199" s="23">
        <f t="shared" ca="1" si="196"/>
        <v>60000</v>
      </c>
      <c r="BB199" s="23">
        <f t="shared" ca="1" si="197"/>
        <v>0</v>
      </c>
      <c r="BC199" s="23">
        <f t="shared" ca="1" si="202"/>
        <v>63600</v>
      </c>
      <c r="BD199" s="23">
        <f t="shared" ca="1" si="203"/>
        <v>0</v>
      </c>
      <c r="BE199" s="23">
        <f t="shared" ca="1" si="215"/>
        <v>63600</v>
      </c>
      <c r="BF199" s="23">
        <f t="shared" ca="1" si="216"/>
        <v>0</v>
      </c>
      <c r="BG199" s="23"/>
      <c r="BH199" s="23"/>
      <c r="BI199" s="23"/>
      <c r="BJ199" s="23"/>
      <c r="BK199" s="23"/>
      <c r="BL199" s="23"/>
      <c r="BM199" s="23"/>
      <c r="BN199" s="23"/>
      <c r="BO199" s="236">
        <f t="shared" ref="BO199:BO262" ca="1" si="238">SUM(AS199:BF199)</f>
        <v>543600</v>
      </c>
      <c r="BP199" s="23">
        <f t="shared" ca="1" si="168"/>
        <v>65400</v>
      </c>
      <c r="BQ199" s="23">
        <f t="shared" ca="1" si="169"/>
        <v>32700</v>
      </c>
      <c r="BR199" s="23">
        <f t="shared" ca="1" si="170"/>
        <v>62400</v>
      </c>
      <c r="BS199" s="23">
        <f t="shared" ca="1" si="171"/>
        <v>31200</v>
      </c>
      <c r="BT199" s="23">
        <f t="shared" ca="1" si="174"/>
        <v>67200</v>
      </c>
      <c r="BU199" s="23">
        <f t="shared" ca="1" si="175"/>
        <v>33600</v>
      </c>
      <c r="BV199" s="23">
        <f t="shared" ca="1" si="178"/>
        <v>8400</v>
      </c>
      <c r="BW199" s="23">
        <f t="shared" ca="1" si="179"/>
        <v>4200</v>
      </c>
      <c r="BX199" s="23">
        <f t="shared" ca="1" si="180"/>
        <v>66000</v>
      </c>
      <c r="BY199" s="23">
        <f t="shared" ca="1" si="181"/>
        <v>33000</v>
      </c>
      <c r="BZ199" s="23">
        <f t="shared" ca="1" si="188"/>
        <v>66000</v>
      </c>
      <c r="CA199" s="23">
        <f t="shared" ca="1" si="189"/>
        <v>33000</v>
      </c>
      <c r="CB199" s="23">
        <f t="shared" ca="1" si="194"/>
        <v>240000</v>
      </c>
      <c r="CC199" s="23">
        <f t="shared" ca="1" si="195"/>
        <v>120000</v>
      </c>
      <c r="CD199" s="23">
        <f t="shared" ca="1" si="207"/>
        <v>120000</v>
      </c>
      <c r="CE199" s="23">
        <f t="shared" ca="1" si="208"/>
        <v>60000</v>
      </c>
      <c r="CF199" s="23">
        <f t="shared" ca="1" si="209"/>
        <v>63600</v>
      </c>
      <c r="CG199" s="23">
        <f t="shared" ca="1" si="210"/>
        <v>31800</v>
      </c>
      <c r="CH199" s="23">
        <f t="shared" ca="1" si="217"/>
        <v>90000</v>
      </c>
      <c r="CI199" s="23">
        <f t="shared" ca="1" si="218"/>
        <v>45000</v>
      </c>
      <c r="CJ199" s="236">
        <f t="shared" ref="CJ199:CJ262" ca="1" si="239">SUM(BP199:CI199)</f>
        <v>1273500</v>
      </c>
      <c r="CQ199" s="23">
        <f t="shared" ca="1" si="182"/>
        <v>30000</v>
      </c>
      <c r="CR199" s="23">
        <f t="shared" ca="1" si="183"/>
        <v>15000</v>
      </c>
      <c r="CS199" s="23">
        <f t="shared" ca="1" si="211"/>
        <v>60000</v>
      </c>
      <c r="CT199" s="23">
        <f t="shared" ca="1" si="212"/>
        <v>30000</v>
      </c>
      <c r="CU199" s="23">
        <f t="shared" ca="1" si="213"/>
        <v>120000</v>
      </c>
      <c r="CV199" s="23">
        <f t="shared" ca="1" si="214"/>
        <v>60000</v>
      </c>
    </row>
    <row r="200" spans="1:100" x14ac:dyDescent="0.2">
      <c r="A200" s="180">
        <f ca="1">VLOOKUP($D200,Curves!$A$2:$I$1700,9)</f>
        <v>6.2088574602213002E-2</v>
      </c>
      <c r="B200" s="86">
        <f t="shared" ca="1" si="222"/>
        <v>0.37720705200648219</v>
      </c>
      <c r="C200" s="86">
        <f t="shared" ca="1" si="223"/>
        <v>31</v>
      </c>
      <c r="D200" s="143">
        <f t="shared" ca="1" si="167"/>
        <v>42705</v>
      </c>
      <c r="E200" s="181">
        <f ca="1">VLOOKUP($D200,Curves!$A$2:$H$1700,2)*$B200</f>
        <v>1.8000320521749331</v>
      </c>
      <c r="F200" s="180">
        <f ca="1">VLOOKUP($D200,Curves!$A$2:$H$1700,3)*$B200</f>
        <v>4.526484624077786E-2</v>
      </c>
      <c r="G200" s="180">
        <f ca="1">VLOOKUP($D200,Curves!$A$2:$H$1700,7)*$B200</f>
        <v>-7.1669339881231614E-2</v>
      </c>
      <c r="H200" s="180">
        <f ca="1">VLOOKUP($D200,Curves!$A$2:$H$1700,5)*$B200</f>
        <v>0</v>
      </c>
      <c r="I200" s="180">
        <f ca="1">VLOOKUP($D200,Curves!$A$2:$H$1700,4)*$B200</f>
        <v>0</v>
      </c>
      <c r="J200" s="182">
        <f ca="1">VLOOKUP($D200,Curves!$A$2:$H$1700,8)*$B200</f>
        <v>0</v>
      </c>
      <c r="K200" s="180">
        <f t="shared" ca="1" si="224"/>
        <v>15.500240391311998</v>
      </c>
      <c r="L200" s="144">
        <f ca="1">VLOOKUP($D200,Curves!$N$2:$T$2600,2)*$B200</f>
        <v>20.647891742173673</v>
      </c>
      <c r="M200" s="145">
        <f ca="1">VLOOKUP($D200,Curves!$N$2:$T$2600,3)*$B200</f>
        <v>7.3253609499658845</v>
      </c>
      <c r="N200" s="189">
        <f t="shared" ca="1" si="225"/>
        <v>1</v>
      </c>
      <c r="O200" s="190">
        <f t="shared" ca="1" si="226"/>
        <v>0</v>
      </c>
      <c r="P200" s="181">
        <f t="shared" ca="1" si="221"/>
        <v>15.500240391311998</v>
      </c>
      <c r="Q200" s="144">
        <f ca="1">VLOOKUP($D200,Curves!$N$2:$T$2600,4)*$B200</f>
        <v>22.565423011920146</v>
      </c>
      <c r="R200" s="145">
        <f ca="1">VLOOKUP($D200,Curves!$N$2:$T$2600,5)*$B200</f>
        <v>9.3585069602808222</v>
      </c>
      <c r="S200" s="189">
        <f t="shared" ca="1" si="227"/>
        <v>1</v>
      </c>
      <c r="T200" s="190">
        <f t="shared" ca="1" si="228"/>
        <v>0</v>
      </c>
      <c r="U200" s="157">
        <f t="shared" ca="1" si="229"/>
        <v>14.962720342202761</v>
      </c>
      <c r="V200" s="157">
        <f t="shared" ca="1" si="230"/>
        <v>15.500240391311998</v>
      </c>
      <c r="W200" s="157">
        <f t="shared" ca="1" si="231"/>
        <v>15.500240391311998</v>
      </c>
      <c r="X200" s="144">
        <f ca="1">VLOOKUP($D200,Curves!$N$2:$T$2600,6)*$B200</f>
        <v>22.151594565945725</v>
      </c>
      <c r="Y200" s="145">
        <f ca="1">VLOOKUP($D200,Curves!$N$2:$T$2600,7)*$B200</f>
        <v>8.3201706979160246</v>
      </c>
      <c r="Z200" s="208">
        <f t="shared" ca="1" si="232"/>
        <v>1</v>
      </c>
      <c r="AA200" s="189">
        <f t="shared" ca="1" si="233"/>
        <v>0</v>
      </c>
      <c r="AB200" s="189">
        <f t="shared" ca="1" si="234"/>
        <v>1</v>
      </c>
      <c r="AC200" s="189">
        <f t="shared" ca="1" si="234"/>
        <v>1</v>
      </c>
      <c r="AD200" s="189">
        <f t="shared" ca="1" si="235"/>
        <v>1</v>
      </c>
      <c r="AE200" s="190">
        <f t="shared" ca="1" si="236"/>
        <v>0</v>
      </c>
      <c r="AF200" s="23">
        <f t="shared" ca="1" si="184"/>
        <v>105600</v>
      </c>
      <c r="AG200" s="23">
        <f t="shared" ca="1" si="185"/>
        <v>0</v>
      </c>
      <c r="AH200" s="23">
        <f t="shared" ca="1" si="192"/>
        <v>61200</v>
      </c>
      <c r="AI200" s="23">
        <f t="shared" ca="1" si="193"/>
        <v>0</v>
      </c>
      <c r="AJ200" s="23">
        <f t="shared" ca="1" si="198"/>
        <v>50400</v>
      </c>
      <c r="AK200" s="23">
        <f t="shared" ca="1" si="199"/>
        <v>0</v>
      </c>
      <c r="AL200" s="23">
        <f t="shared" ca="1" si="200"/>
        <v>60000</v>
      </c>
      <c r="AM200" s="23">
        <f t="shared" ca="1" si="201"/>
        <v>0</v>
      </c>
      <c r="AN200" s="23">
        <f t="shared" ca="1" si="204"/>
        <v>126720</v>
      </c>
      <c r="AO200" s="23">
        <f t="shared" ca="1" si="205"/>
        <v>0</v>
      </c>
      <c r="AP200" s="23">
        <f t="shared" ca="1" si="219"/>
        <v>66000</v>
      </c>
      <c r="AQ200" s="23">
        <f t="shared" ca="1" si="220"/>
        <v>0</v>
      </c>
      <c r="AR200" s="236">
        <f t="shared" ca="1" si="237"/>
        <v>469920</v>
      </c>
      <c r="AS200" s="23">
        <f t="shared" ca="1" si="172"/>
        <v>60000</v>
      </c>
      <c r="AT200" s="23">
        <f t="shared" ca="1" si="173"/>
        <v>0</v>
      </c>
      <c r="AU200" s="23">
        <f t="shared" ca="1" si="176"/>
        <v>60000</v>
      </c>
      <c r="AV200" s="23">
        <f t="shared" ca="1" si="177"/>
        <v>0</v>
      </c>
      <c r="AW200" s="23">
        <f t="shared" ca="1" si="186"/>
        <v>105600</v>
      </c>
      <c r="AX200" s="23">
        <f t="shared" ca="1" si="187"/>
        <v>0</v>
      </c>
      <c r="AY200" s="23">
        <f t="shared" ca="1" si="190"/>
        <v>130800</v>
      </c>
      <c r="AZ200" s="23">
        <f t="shared" ca="1" si="191"/>
        <v>0</v>
      </c>
      <c r="BA200" s="23">
        <f t="shared" ca="1" si="196"/>
        <v>60000</v>
      </c>
      <c r="BB200" s="23">
        <f t="shared" ca="1" si="197"/>
        <v>0</v>
      </c>
      <c r="BC200" s="23">
        <f t="shared" ca="1" si="202"/>
        <v>63600</v>
      </c>
      <c r="BD200" s="23">
        <f t="shared" ca="1" si="203"/>
        <v>0</v>
      </c>
      <c r="BE200" s="23">
        <f t="shared" ca="1" si="215"/>
        <v>63600</v>
      </c>
      <c r="BF200" s="23">
        <f t="shared" ca="1" si="216"/>
        <v>0</v>
      </c>
      <c r="BG200" s="23"/>
      <c r="BH200" s="23"/>
      <c r="BI200" s="23"/>
      <c r="BJ200" s="23"/>
      <c r="BK200" s="23"/>
      <c r="BL200" s="23"/>
      <c r="BM200" s="23"/>
      <c r="BN200" s="23"/>
      <c r="BO200" s="236">
        <f t="shared" ca="1" si="238"/>
        <v>543600</v>
      </c>
      <c r="BP200" s="23">
        <f t="shared" ca="1" si="168"/>
        <v>65400</v>
      </c>
      <c r="BQ200" s="23">
        <f t="shared" ca="1" si="169"/>
        <v>32700</v>
      </c>
      <c r="BR200" s="23">
        <f t="shared" ca="1" si="170"/>
        <v>62400</v>
      </c>
      <c r="BS200" s="23">
        <f t="shared" ca="1" si="171"/>
        <v>31200</v>
      </c>
      <c r="BT200" s="23">
        <f t="shared" ca="1" si="174"/>
        <v>67200</v>
      </c>
      <c r="BU200" s="23">
        <f t="shared" ca="1" si="175"/>
        <v>33600</v>
      </c>
      <c r="BV200" s="23">
        <f t="shared" ca="1" si="178"/>
        <v>8400</v>
      </c>
      <c r="BW200" s="23">
        <f t="shared" ca="1" si="179"/>
        <v>4200</v>
      </c>
      <c r="BX200" s="23">
        <f t="shared" ca="1" si="180"/>
        <v>66000</v>
      </c>
      <c r="BY200" s="23">
        <f t="shared" ca="1" si="181"/>
        <v>33000</v>
      </c>
      <c r="BZ200" s="23">
        <f t="shared" ca="1" si="188"/>
        <v>66000</v>
      </c>
      <c r="CA200" s="23">
        <f t="shared" ca="1" si="189"/>
        <v>33000</v>
      </c>
      <c r="CB200" s="23">
        <f t="shared" ca="1" si="194"/>
        <v>240000</v>
      </c>
      <c r="CC200" s="23">
        <f t="shared" ca="1" si="195"/>
        <v>120000</v>
      </c>
      <c r="CD200" s="23">
        <f t="shared" ca="1" si="207"/>
        <v>120000</v>
      </c>
      <c r="CE200" s="23">
        <f t="shared" ca="1" si="208"/>
        <v>60000</v>
      </c>
      <c r="CF200" s="23">
        <f t="shared" ca="1" si="209"/>
        <v>63600</v>
      </c>
      <c r="CG200" s="23">
        <f t="shared" ca="1" si="210"/>
        <v>31800</v>
      </c>
      <c r="CH200" s="23">
        <f t="shared" ca="1" si="217"/>
        <v>90000</v>
      </c>
      <c r="CI200" s="23">
        <f t="shared" ca="1" si="218"/>
        <v>45000</v>
      </c>
      <c r="CJ200" s="236">
        <f t="shared" ca="1" si="239"/>
        <v>1273500</v>
      </c>
      <c r="CQ200" s="23">
        <f t="shared" ca="1" si="182"/>
        <v>30000</v>
      </c>
      <c r="CR200" s="23">
        <f t="shared" ca="1" si="183"/>
        <v>15000</v>
      </c>
      <c r="CS200" s="23">
        <f t="shared" ca="1" si="211"/>
        <v>60000</v>
      </c>
      <c r="CT200" s="23">
        <f t="shared" ca="1" si="212"/>
        <v>30000</v>
      </c>
      <c r="CU200" s="23">
        <f t="shared" ca="1" si="213"/>
        <v>120000</v>
      </c>
      <c r="CV200" s="23">
        <f t="shared" ca="1" si="214"/>
        <v>60000</v>
      </c>
    </row>
    <row r="201" spans="1:100" x14ac:dyDescent="0.2">
      <c r="A201" s="180">
        <f ca="1">VLOOKUP($D201,Curves!$A$2:$I$1700,9)</f>
        <v>6.2110292434062998E-2</v>
      </c>
      <c r="B201" s="86">
        <f t="shared" ca="1" si="222"/>
        <v>0.37512791191705391</v>
      </c>
      <c r="C201" s="86">
        <f t="shared" ca="1" si="223"/>
        <v>31</v>
      </c>
      <c r="D201" s="143">
        <f t="shared" ca="1" si="167"/>
        <v>42736</v>
      </c>
      <c r="E201" s="181">
        <f ca="1">VLOOKUP($D201,Curves!$A$2:$H$1700,2)*$B201</f>
        <v>1.8868933969427812</v>
      </c>
      <c r="F201" s="180">
        <f ca="1">VLOOKUP($D201,Curves!$A$2:$H$1700,3)*$B201</f>
        <v>4.5015349430046467E-2</v>
      </c>
      <c r="G201" s="180">
        <f ca="1">VLOOKUP($D201,Curves!$A$2:$H$1700,7)*$B201</f>
        <v>-7.1274303264240238E-2</v>
      </c>
      <c r="H201" s="180">
        <f ca="1">VLOOKUP($D201,Curves!$A$2:$H$1700,5)*$B201</f>
        <v>0</v>
      </c>
      <c r="I201" s="180">
        <f ca="1">VLOOKUP($D201,Curves!$A$2:$H$1700,4)*$B201</f>
        <v>0</v>
      </c>
      <c r="J201" s="182">
        <f ca="1">VLOOKUP($D201,Curves!$A$2:$H$1700,8)*$B201</f>
        <v>0</v>
      </c>
      <c r="K201" s="180">
        <f t="shared" ca="1" si="224"/>
        <v>16.151700477070861</v>
      </c>
      <c r="L201" s="144">
        <f ca="1">VLOOKUP($D201,Curves!$N$2:$T$2600,2)*$B201</f>
        <v>13.781779526776257</v>
      </c>
      <c r="M201" s="145">
        <f ca="1">VLOOKUP($D201,Curves!$N$2:$T$2600,3)*$B201</f>
        <v>6.4784590388075207</v>
      </c>
      <c r="N201" s="189">
        <f t="shared" ca="1" si="225"/>
        <v>0</v>
      </c>
      <c r="O201" s="190">
        <f t="shared" ca="1" si="226"/>
        <v>0</v>
      </c>
      <c r="P201" s="181">
        <f t="shared" ca="1" si="221"/>
        <v>16.151700477070861</v>
      </c>
      <c r="Q201" s="144">
        <f ca="1">VLOOKUP($D201,Curves!$N$2:$T$2600,4)*$B201</f>
        <v>17.939508963674953</v>
      </c>
      <c r="R201" s="145">
        <f ca="1">VLOOKUP($D201,Curves!$N$2:$T$2600,5)*$B201</f>
        <v>8.0539962688591462</v>
      </c>
      <c r="S201" s="189">
        <f t="shared" ca="1" si="227"/>
        <v>1</v>
      </c>
      <c r="T201" s="190">
        <f t="shared" ca="1" si="228"/>
        <v>0</v>
      </c>
      <c r="U201" s="157">
        <f t="shared" ca="1" si="229"/>
        <v>15.617143202589057</v>
      </c>
      <c r="V201" s="157">
        <f t="shared" ca="1" si="230"/>
        <v>16.151700477070861</v>
      </c>
      <c r="W201" s="157">
        <f t="shared" ca="1" si="231"/>
        <v>16.151700477070861</v>
      </c>
      <c r="X201" s="144">
        <f ca="1">VLOOKUP($D201,Curves!$N$2:$T$2600,6)*$B201</f>
        <v>14.52693821713234</v>
      </c>
      <c r="Y201" s="145">
        <f ca="1">VLOOKUP($D201,Curves!$N$2:$T$2600,7)*$B201</f>
        <v>6.8246226064055486</v>
      </c>
      <c r="Z201" s="208">
        <f t="shared" ca="1" si="232"/>
        <v>0</v>
      </c>
      <c r="AA201" s="189">
        <f t="shared" ca="1" si="233"/>
        <v>0</v>
      </c>
      <c r="AB201" s="189">
        <f t="shared" ca="1" si="234"/>
        <v>0</v>
      </c>
      <c r="AC201" s="189">
        <f t="shared" ca="1" si="234"/>
        <v>0</v>
      </c>
      <c r="AD201" s="189">
        <f t="shared" ca="1" si="235"/>
        <v>0</v>
      </c>
      <c r="AE201" s="190">
        <f t="shared" ca="1" si="236"/>
        <v>0</v>
      </c>
      <c r="AF201" s="23">
        <f t="shared" ca="1" si="184"/>
        <v>0</v>
      </c>
      <c r="AG201" s="23">
        <f t="shared" ca="1" si="185"/>
        <v>0</v>
      </c>
      <c r="AH201" s="23">
        <f t="shared" ca="1" si="192"/>
        <v>0</v>
      </c>
      <c r="AI201" s="23">
        <f t="shared" ca="1" si="193"/>
        <v>0</v>
      </c>
      <c r="AJ201" s="23">
        <f t="shared" ca="1" si="198"/>
        <v>0</v>
      </c>
      <c r="AK201" s="23">
        <f t="shared" ca="1" si="199"/>
        <v>0</v>
      </c>
      <c r="AL201" s="23">
        <f t="shared" ca="1" si="200"/>
        <v>0</v>
      </c>
      <c r="AM201" s="23">
        <f t="shared" ca="1" si="201"/>
        <v>0</v>
      </c>
      <c r="AN201" s="23">
        <f t="shared" ca="1" si="204"/>
        <v>0</v>
      </c>
      <c r="AO201" s="23">
        <f t="shared" ca="1" si="205"/>
        <v>0</v>
      </c>
      <c r="AP201" s="23">
        <f t="shared" ca="1" si="219"/>
        <v>0</v>
      </c>
      <c r="AQ201" s="23">
        <f t="shared" ca="1" si="220"/>
        <v>0</v>
      </c>
      <c r="AR201" s="236">
        <f t="shared" ca="1" si="237"/>
        <v>0</v>
      </c>
      <c r="AS201" s="23">
        <f t="shared" ca="1" si="172"/>
        <v>60000</v>
      </c>
      <c r="AT201" s="23">
        <f t="shared" ca="1" si="173"/>
        <v>0</v>
      </c>
      <c r="AU201" s="23">
        <f t="shared" ca="1" si="176"/>
        <v>60000</v>
      </c>
      <c r="AV201" s="23">
        <f t="shared" ca="1" si="177"/>
        <v>0</v>
      </c>
      <c r="AW201" s="23">
        <f t="shared" ca="1" si="186"/>
        <v>105600</v>
      </c>
      <c r="AX201" s="23">
        <f t="shared" ca="1" si="187"/>
        <v>0</v>
      </c>
      <c r="AY201" s="23">
        <f t="shared" ca="1" si="190"/>
        <v>130800</v>
      </c>
      <c r="AZ201" s="23">
        <f t="shared" ca="1" si="191"/>
        <v>0</v>
      </c>
      <c r="BA201" s="23">
        <f t="shared" ca="1" si="196"/>
        <v>60000</v>
      </c>
      <c r="BB201" s="23">
        <f t="shared" ca="1" si="197"/>
        <v>0</v>
      </c>
      <c r="BC201" s="23">
        <f t="shared" ca="1" si="202"/>
        <v>63600</v>
      </c>
      <c r="BD201" s="23">
        <f t="shared" ca="1" si="203"/>
        <v>0</v>
      </c>
      <c r="BE201" s="23">
        <f t="shared" ca="1" si="215"/>
        <v>63600</v>
      </c>
      <c r="BF201" s="23">
        <f t="shared" ca="1" si="216"/>
        <v>0</v>
      </c>
      <c r="BG201" s="23"/>
      <c r="BH201" s="23"/>
      <c r="BI201" s="23"/>
      <c r="BJ201" s="23"/>
      <c r="BK201" s="23"/>
      <c r="BL201" s="23"/>
      <c r="BM201" s="23"/>
      <c r="BN201" s="23"/>
      <c r="BO201" s="236">
        <f t="shared" ca="1" si="238"/>
        <v>543600</v>
      </c>
      <c r="BP201" s="23">
        <f t="shared" ca="1" si="168"/>
        <v>0</v>
      </c>
      <c r="BQ201" s="23">
        <f t="shared" ca="1" si="169"/>
        <v>0</v>
      </c>
      <c r="BR201" s="23">
        <f t="shared" ca="1" si="170"/>
        <v>0</v>
      </c>
      <c r="BS201" s="23">
        <f t="shared" ca="1" si="171"/>
        <v>0</v>
      </c>
      <c r="BT201" s="23">
        <f t="shared" ca="1" si="174"/>
        <v>0</v>
      </c>
      <c r="BU201" s="23">
        <f t="shared" ca="1" si="175"/>
        <v>0</v>
      </c>
      <c r="BV201" s="23">
        <f t="shared" ca="1" si="178"/>
        <v>0</v>
      </c>
      <c r="BW201" s="23">
        <f t="shared" ca="1" si="179"/>
        <v>0</v>
      </c>
      <c r="BX201" s="23">
        <f t="shared" ca="1" si="180"/>
        <v>0</v>
      </c>
      <c r="BY201" s="23">
        <f t="shared" ca="1" si="181"/>
        <v>0</v>
      </c>
      <c r="BZ201" s="23">
        <f t="shared" ca="1" si="188"/>
        <v>0</v>
      </c>
      <c r="CA201" s="23">
        <f t="shared" ca="1" si="189"/>
        <v>0</v>
      </c>
      <c r="CB201" s="23">
        <f t="shared" ca="1" si="194"/>
        <v>0</v>
      </c>
      <c r="CC201" s="23">
        <f t="shared" ca="1" si="195"/>
        <v>0</v>
      </c>
      <c r="CD201" s="23">
        <f t="shared" ca="1" si="207"/>
        <v>0</v>
      </c>
      <c r="CE201" s="23">
        <f t="shared" ca="1" si="208"/>
        <v>0</v>
      </c>
      <c r="CF201" s="23">
        <f t="shared" ca="1" si="209"/>
        <v>0</v>
      </c>
      <c r="CG201" s="23">
        <f t="shared" ca="1" si="210"/>
        <v>0</v>
      </c>
      <c r="CH201" s="23">
        <f t="shared" ca="1" si="217"/>
        <v>0</v>
      </c>
      <c r="CI201" s="23">
        <f t="shared" ca="1" si="218"/>
        <v>0</v>
      </c>
      <c r="CJ201" s="236">
        <f t="shared" ca="1" si="239"/>
        <v>0</v>
      </c>
      <c r="CQ201" s="23">
        <f t="shared" ca="1" si="182"/>
        <v>0</v>
      </c>
      <c r="CR201" s="23">
        <f t="shared" ca="1" si="183"/>
        <v>0</v>
      </c>
      <c r="CS201" s="23">
        <f t="shared" ca="1" si="211"/>
        <v>0</v>
      </c>
      <c r="CT201" s="23">
        <f t="shared" ca="1" si="212"/>
        <v>0</v>
      </c>
      <c r="CU201" s="23">
        <f t="shared" ca="1" si="213"/>
        <v>0</v>
      </c>
      <c r="CV201" s="23">
        <f t="shared" ca="1" si="214"/>
        <v>0</v>
      </c>
    </row>
    <row r="202" spans="1:100" x14ac:dyDescent="0.2">
      <c r="A202" s="180">
        <f ca="1">VLOOKUP($D202,Curves!$A$2:$I$1700,9)</f>
        <v>6.2132010266069002E-2</v>
      </c>
      <c r="B202" s="86">
        <f t="shared" ca="1" si="222"/>
        <v>0.3730588993625451</v>
      </c>
      <c r="C202" s="86">
        <f t="shared" ca="1" si="223"/>
        <v>28</v>
      </c>
      <c r="D202" s="143">
        <f t="shared" ca="1" si="167"/>
        <v>42767</v>
      </c>
      <c r="E202" s="181">
        <f ca="1">VLOOKUP($D202,Curves!$A$2:$H$1700,2)*$B202</f>
        <v>1.8335844903669092</v>
      </c>
      <c r="F202" s="180">
        <f ca="1">VLOOKUP($D202,Curves!$A$2:$H$1700,3)*$B202</f>
        <v>4.4767067923505412E-2</v>
      </c>
      <c r="G202" s="180">
        <f ca="1">VLOOKUP($D202,Curves!$A$2:$H$1700,7)*$B202</f>
        <v>-7.0881190878883574E-2</v>
      </c>
      <c r="H202" s="180">
        <f ca="1">VLOOKUP($D202,Curves!$A$2:$H$1700,5)*$B202</f>
        <v>0</v>
      </c>
      <c r="I202" s="180">
        <f ca="1">VLOOKUP($D202,Curves!$A$2:$H$1700,4)*$B202</f>
        <v>0</v>
      </c>
      <c r="J202" s="182">
        <f ca="1">VLOOKUP($D202,Curves!$A$2:$H$1700,8)*$B202</f>
        <v>0</v>
      </c>
      <c r="K202" s="180">
        <f t="shared" ca="1" si="224"/>
        <v>15.751883677751819</v>
      </c>
      <c r="L202" s="144">
        <f ca="1">VLOOKUP($D202,Curves!$N$2:$T$2600,2)*$B202</f>
        <v>15.788538108348741</v>
      </c>
      <c r="M202" s="145">
        <f ca="1">VLOOKUP($D202,Curves!$N$2:$T$2600,3)*$B202</f>
        <v>9.162326568344108</v>
      </c>
      <c r="N202" s="189">
        <f t="shared" ca="1" si="225"/>
        <v>1</v>
      </c>
      <c r="O202" s="190">
        <f t="shared" ca="1" si="226"/>
        <v>0</v>
      </c>
      <c r="P202" s="181">
        <f t="shared" ca="1" si="221"/>
        <v>15.751883677751819</v>
      </c>
      <c r="Q202" s="144">
        <f ca="1">VLOOKUP($D202,Curves!$N$2:$T$2600,4)*$B202</f>
        <v>15.008426719313857</v>
      </c>
      <c r="R202" s="145">
        <f ca="1">VLOOKUP($D202,Curves!$N$2:$T$2600,5)*$B202</f>
        <v>9.427198386891515</v>
      </c>
      <c r="S202" s="189">
        <f t="shared" ca="1" si="227"/>
        <v>0</v>
      </c>
      <c r="T202" s="190">
        <f t="shared" ca="1" si="228"/>
        <v>0</v>
      </c>
      <c r="U202" s="157">
        <f t="shared" ca="1" si="229"/>
        <v>15.220274746160193</v>
      </c>
      <c r="V202" s="157">
        <f t="shared" ca="1" si="230"/>
        <v>15.751883677751819</v>
      </c>
      <c r="W202" s="157">
        <f t="shared" ca="1" si="231"/>
        <v>15.751883677751819</v>
      </c>
      <c r="X202" s="144">
        <f ca="1">VLOOKUP($D202,Curves!$N$2:$T$2600,6)*$B202</f>
        <v>18.722359962887722</v>
      </c>
      <c r="Y202" s="145">
        <f ca="1">VLOOKUP($D202,Curves!$N$2:$T$2600,7)*$B202</f>
        <v>11.142792248849311</v>
      </c>
      <c r="Z202" s="208">
        <f t="shared" ca="1" si="232"/>
        <v>1</v>
      </c>
      <c r="AA202" s="189">
        <f t="shared" ca="1" si="233"/>
        <v>0</v>
      </c>
      <c r="AB202" s="189">
        <f t="shared" ca="1" si="234"/>
        <v>1</v>
      </c>
      <c r="AC202" s="189">
        <f t="shared" ca="1" si="234"/>
        <v>1</v>
      </c>
      <c r="AD202" s="189">
        <f t="shared" ca="1" si="235"/>
        <v>1</v>
      </c>
      <c r="AE202" s="190">
        <f t="shared" ca="1" si="236"/>
        <v>0</v>
      </c>
      <c r="AF202" s="23">
        <f t="shared" ca="1" si="184"/>
        <v>105600</v>
      </c>
      <c r="AG202" s="23">
        <f t="shared" ca="1" si="185"/>
        <v>0</v>
      </c>
      <c r="AH202" s="23">
        <f t="shared" ca="1" si="192"/>
        <v>61200</v>
      </c>
      <c r="AI202" s="23">
        <f t="shared" ca="1" si="193"/>
        <v>0</v>
      </c>
      <c r="AJ202" s="23">
        <f t="shared" ca="1" si="198"/>
        <v>50400</v>
      </c>
      <c r="AK202" s="23">
        <f t="shared" ca="1" si="199"/>
        <v>0</v>
      </c>
      <c r="AL202" s="23">
        <f t="shared" ca="1" si="200"/>
        <v>60000</v>
      </c>
      <c r="AM202" s="23">
        <f t="shared" ca="1" si="201"/>
        <v>0</v>
      </c>
      <c r="AN202" s="23">
        <f t="shared" ca="1" si="204"/>
        <v>126720</v>
      </c>
      <c r="AO202" s="23">
        <f t="shared" ca="1" si="205"/>
        <v>0</v>
      </c>
      <c r="AP202" s="23">
        <f t="shared" ca="1" si="219"/>
        <v>66000</v>
      </c>
      <c r="AQ202" s="23">
        <f t="shared" ca="1" si="220"/>
        <v>0</v>
      </c>
      <c r="AR202" s="236">
        <f t="shared" ca="1" si="237"/>
        <v>469920</v>
      </c>
      <c r="AS202" s="23">
        <f t="shared" ca="1" si="172"/>
        <v>0</v>
      </c>
      <c r="AT202" s="23">
        <f t="shared" ca="1" si="173"/>
        <v>0</v>
      </c>
      <c r="AU202" s="23">
        <f t="shared" ca="1" si="176"/>
        <v>0</v>
      </c>
      <c r="AV202" s="23">
        <f t="shared" ca="1" si="177"/>
        <v>0</v>
      </c>
      <c r="AW202" s="23">
        <f t="shared" ca="1" si="186"/>
        <v>0</v>
      </c>
      <c r="AX202" s="23">
        <f t="shared" ca="1" si="187"/>
        <v>0</v>
      </c>
      <c r="AY202" s="23">
        <f t="shared" ca="1" si="190"/>
        <v>0</v>
      </c>
      <c r="AZ202" s="23">
        <f t="shared" ca="1" si="191"/>
        <v>0</v>
      </c>
      <c r="BA202" s="23">
        <f t="shared" ca="1" si="196"/>
        <v>0</v>
      </c>
      <c r="BB202" s="23">
        <f t="shared" ca="1" si="197"/>
        <v>0</v>
      </c>
      <c r="BC202" s="23">
        <f t="shared" ca="1" si="202"/>
        <v>0</v>
      </c>
      <c r="BD202" s="23">
        <f t="shared" ca="1" si="203"/>
        <v>0</v>
      </c>
      <c r="BE202" s="23">
        <f t="shared" ca="1" si="215"/>
        <v>0</v>
      </c>
      <c r="BF202" s="23">
        <f t="shared" ca="1" si="216"/>
        <v>0</v>
      </c>
      <c r="BG202" s="23"/>
      <c r="BH202" s="23"/>
      <c r="BI202" s="23"/>
      <c r="BJ202" s="23"/>
      <c r="BK202" s="23"/>
      <c r="BL202" s="23"/>
      <c r="BM202" s="23"/>
      <c r="BN202" s="23"/>
      <c r="BO202" s="236">
        <f t="shared" ca="1" si="238"/>
        <v>0</v>
      </c>
      <c r="BP202" s="23">
        <f t="shared" ca="1" si="168"/>
        <v>65400</v>
      </c>
      <c r="BQ202" s="23">
        <f t="shared" ca="1" si="169"/>
        <v>32700</v>
      </c>
      <c r="BR202" s="23">
        <f t="shared" ca="1" si="170"/>
        <v>62400</v>
      </c>
      <c r="BS202" s="23">
        <f t="shared" ca="1" si="171"/>
        <v>31200</v>
      </c>
      <c r="BT202" s="23">
        <f t="shared" ca="1" si="174"/>
        <v>67200</v>
      </c>
      <c r="BU202" s="23">
        <f t="shared" ca="1" si="175"/>
        <v>33600</v>
      </c>
      <c r="BV202" s="23">
        <f t="shared" ca="1" si="178"/>
        <v>8400</v>
      </c>
      <c r="BW202" s="23">
        <f t="shared" ca="1" si="179"/>
        <v>4200</v>
      </c>
      <c r="BX202" s="23">
        <f t="shared" ca="1" si="180"/>
        <v>66000</v>
      </c>
      <c r="BY202" s="23">
        <f t="shared" ca="1" si="181"/>
        <v>33000</v>
      </c>
      <c r="BZ202" s="23">
        <f t="shared" ca="1" si="188"/>
        <v>66000</v>
      </c>
      <c r="CA202" s="23">
        <f t="shared" ca="1" si="189"/>
        <v>33000</v>
      </c>
      <c r="CB202" s="23">
        <f t="shared" ca="1" si="194"/>
        <v>240000</v>
      </c>
      <c r="CC202" s="23">
        <f t="shared" ca="1" si="195"/>
        <v>120000</v>
      </c>
      <c r="CD202" s="23">
        <f t="shared" ca="1" si="207"/>
        <v>120000</v>
      </c>
      <c r="CE202" s="23">
        <f t="shared" ca="1" si="208"/>
        <v>60000</v>
      </c>
      <c r="CF202" s="23">
        <f t="shared" ca="1" si="209"/>
        <v>63600</v>
      </c>
      <c r="CG202" s="23">
        <f t="shared" ca="1" si="210"/>
        <v>31800</v>
      </c>
      <c r="CH202" s="23">
        <f t="shared" ca="1" si="217"/>
        <v>90000</v>
      </c>
      <c r="CI202" s="23">
        <f t="shared" ca="1" si="218"/>
        <v>45000</v>
      </c>
      <c r="CJ202" s="236">
        <f t="shared" ca="1" si="239"/>
        <v>1273500</v>
      </c>
      <c r="CQ202" s="23">
        <f t="shared" ca="1" si="182"/>
        <v>30000</v>
      </c>
      <c r="CR202" s="23">
        <f t="shared" ca="1" si="183"/>
        <v>15000</v>
      </c>
      <c r="CS202" s="23">
        <f t="shared" ca="1" si="211"/>
        <v>60000</v>
      </c>
      <c r="CT202" s="23">
        <f t="shared" ca="1" si="212"/>
        <v>30000</v>
      </c>
      <c r="CU202" s="23">
        <f t="shared" ca="1" si="213"/>
        <v>120000</v>
      </c>
      <c r="CV202" s="23">
        <f t="shared" ca="1" si="214"/>
        <v>60000</v>
      </c>
    </row>
    <row r="203" spans="1:100" x14ac:dyDescent="0.2">
      <c r="A203" s="180">
        <f ca="1">VLOOKUP($D203,Curves!$A$2:$I$1700,9)</f>
        <v>6.2151626372532E-2</v>
      </c>
      <c r="B203" s="86">
        <f t="shared" ca="1" si="222"/>
        <v>0.37119878447477389</v>
      </c>
      <c r="C203" s="86">
        <f t="shared" ca="1" si="223"/>
        <v>31</v>
      </c>
      <c r="D203" s="143">
        <f t="shared" ref="D203:D266" ca="1" si="240">DATE(YEAR(D202),MONTH(D202)+1,1)</f>
        <v>42795</v>
      </c>
      <c r="E203" s="181">
        <f ca="1">VLOOKUP($D203,Curves!$A$2:$H$1700,2)*$B203</f>
        <v>1.7724741958670454</v>
      </c>
      <c r="F203" s="180">
        <f ca="1">VLOOKUP($D203,Curves!$A$2:$H$1700,3)*$B203</f>
        <v>4.4543854136972864E-2</v>
      </c>
      <c r="G203" s="180">
        <f ca="1">VLOOKUP($D203,Curves!$A$2:$H$1700,7)*$B203</f>
        <v>-7.0527769050207037E-2</v>
      </c>
      <c r="H203" s="180">
        <f ca="1">VLOOKUP($D203,Curves!$A$2:$H$1700,5)*$B203</f>
        <v>0</v>
      </c>
      <c r="I203" s="180">
        <f ca="1">VLOOKUP($D203,Curves!$A$2:$H$1700,4)*$B203</f>
        <v>0</v>
      </c>
      <c r="J203" s="182">
        <f ca="1">VLOOKUP($D203,Curves!$A$2:$H$1700,8)*$B203</f>
        <v>0</v>
      </c>
      <c r="K203" s="180">
        <f t="shared" ca="1" si="224"/>
        <v>15.293556469002841</v>
      </c>
      <c r="L203" s="144">
        <f ca="1">VLOOKUP($D203,Curves!$N$2:$T$2600,2)*$B203</f>
        <v>10.141832861257447</v>
      </c>
      <c r="M203" s="145">
        <f ca="1">VLOOKUP($D203,Curves!$N$2:$T$2600,3)*$B203</f>
        <v>7.423975689495478</v>
      </c>
      <c r="N203" s="189">
        <f t="shared" ca="1" si="225"/>
        <v>0</v>
      </c>
      <c r="O203" s="190">
        <f t="shared" ca="1" si="226"/>
        <v>0</v>
      </c>
      <c r="P203" s="181">
        <f t="shared" ca="1" si="221"/>
        <v>15.293556469002841</v>
      </c>
      <c r="Q203" s="144">
        <f ca="1">VLOOKUP($D203,Curves!$N$2:$T$2600,4)*$B203</f>
        <v>14.562394180624073</v>
      </c>
      <c r="R203" s="145">
        <f ca="1">VLOOKUP($D203,Curves!$N$2:$T$2600,5)*$B203</f>
        <v>7.5353353248379102</v>
      </c>
      <c r="S203" s="189">
        <f t="shared" ca="1" si="227"/>
        <v>0</v>
      </c>
      <c r="T203" s="190">
        <f t="shared" ca="1" si="228"/>
        <v>0</v>
      </c>
      <c r="U203" s="157">
        <f t="shared" ca="1" si="229"/>
        <v>14.764598201126287</v>
      </c>
      <c r="V203" s="157">
        <f t="shared" ca="1" si="230"/>
        <v>15.293556469002841</v>
      </c>
      <c r="W203" s="157">
        <f t="shared" ca="1" si="231"/>
        <v>15.293556469002841</v>
      </c>
      <c r="X203" s="144">
        <f ca="1">VLOOKUP($D203,Curves!$N$2:$T$2600,6)*$B203</f>
        <v>8.9778397109500556</v>
      </c>
      <c r="Y203" s="145">
        <f ca="1">VLOOKUP($D203,Curves!$N$2:$T$2600,7)*$B203</f>
        <v>13.147286465118862</v>
      </c>
      <c r="Z203" s="208">
        <f t="shared" ca="1" si="232"/>
        <v>0</v>
      </c>
      <c r="AA203" s="189">
        <f t="shared" ca="1" si="233"/>
        <v>0</v>
      </c>
      <c r="AB203" s="189">
        <f t="shared" ca="1" si="234"/>
        <v>0</v>
      </c>
      <c r="AC203" s="189">
        <f t="shared" ca="1" si="234"/>
        <v>0</v>
      </c>
      <c r="AD203" s="189">
        <f t="shared" ca="1" si="235"/>
        <v>0</v>
      </c>
      <c r="AE203" s="190">
        <f t="shared" ca="1" si="236"/>
        <v>0</v>
      </c>
      <c r="AF203" s="23">
        <f t="shared" ca="1" si="184"/>
        <v>0</v>
      </c>
      <c r="AG203" s="23">
        <f t="shared" ca="1" si="185"/>
        <v>0</v>
      </c>
      <c r="AH203" s="23">
        <f t="shared" ca="1" si="192"/>
        <v>0</v>
      </c>
      <c r="AI203" s="23">
        <f t="shared" ca="1" si="193"/>
        <v>0</v>
      </c>
      <c r="AJ203" s="23">
        <f t="shared" ca="1" si="198"/>
        <v>0</v>
      </c>
      <c r="AK203" s="23">
        <f t="shared" ca="1" si="199"/>
        <v>0</v>
      </c>
      <c r="AL203" s="23">
        <f t="shared" ca="1" si="200"/>
        <v>0</v>
      </c>
      <c r="AM203" s="23">
        <f t="shared" ca="1" si="201"/>
        <v>0</v>
      </c>
      <c r="AN203" s="23">
        <f t="shared" ca="1" si="204"/>
        <v>0</v>
      </c>
      <c r="AO203" s="23">
        <f t="shared" ca="1" si="205"/>
        <v>0</v>
      </c>
      <c r="AP203" s="23">
        <f t="shared" ca="1" si="219"/>
        <v>0</v>
      </c>
      <c r="AQ203" s="23">
        <f t="shared" ca="1" si="220"/>
        <v>0</v>
      </c>
      <c r="AR203" s="236">
        <f t="shared" ca="1" si="237"/>
        <v>0</v>
      </c>
      <c r="AS203" s="23">
        <f t="shared" ca="1" si="172"/>
        <v>0</v>
      </c>
      <c r="AT203" s="23">
        <f t="shared" ca="1" si="173"/>
        <v>0</v>
      </c>
      <c r="AU203" s="23">
        <f t="shared" ca="1" si="176"/>
        <v>0</v>
      </c>
      <c r="AV203" s="23">
        <f t="shared" ca="1" si="177"/>
        <v>0</v>
      </c>
      <c r="AW203" s="23">
        <f t="shared" ca="1" si="186"/>
        <v>0</v>
      </c>
      <c r="AX203" s="23">
        <f t="shared" ca="1" si="187"/>
        <v>0</v>
      </c>
      <c r="AY203" s="23">
        <f t="shared" ca="1" si="190"/>
        <v>0</v>
      </c>
      <c r="AZ203" s="23">
        <f t="shared" ca="1" si="191"/>
        <v>0</v>
      </c>
      <c r="BA203" s="23">
        <f t="shared" ca="1" si="196"/>
        <v>0</v>
      </c>
      <c r="BB203" s="23">
        <f t="shared" ca="1" si="197"/>
        <v>0</v>
      </c>
      <c r="BC203" s="23">
        <f t="shared" ca="1" si="202"/>
        <v>0</v>
      </c>
      <c r="BD203" s="23">
        <f t="shared" ca="1" si="203"/>
        <v>0</v>
      </c>
      <c r="BE203" s="23">
        <f t="shared" ca="1" si="215"/>
        <v>0</v>
      </c>
      <c r="BF203" s="23">
        <f t="shared" ca="1" si="216"/>
        <v>0</v>
      </c>
      <c r="BG203" s="23"/>
      <c r="BH203" s="23"/>
      <c r="BI203" s="23"/>
      <c r="BJ203" s="23"/>
      <c r="BK203" s="23"/>
      <c r="BL203" s="23"/>
      <c r="BM203" s="23"/>
      <c r="BN203" s="23"/>
      <c r="BO203" s="236">
        <f t="shared" ca="1" si="238"/>
        <v>0</v>
      </c>
      <c r="BP203" s="23">
        <f t="shared" ca="1" si="168"/>
        <v>0</v>
      </c>
      <c r="BQ203" s="23">
        <f t="shared" ca="1" si="169"/>
        <v>0</v>
      </c>
      <c r="BR203" s="23">
        <f t="shared" ca="1" si="170"/>
        <v>0</v>
      </c>
      <c r="BS203" s="23">
        <f t="shared" ca="1" si="171"/>
        <v>0</v>
      </c>
      <c r="BT203" s="23">
        <f t="shared" ca="1" si="174"/>
        <v>0</v>
      </c>
      <c r="BU203" s="23">
        <f t="shared" ca="1" si="175"/>
        <v>0</v>
      </c>
      <c r="BV203" s="23">
        <f t="shared" ca="1" si="178"/>
        <v>0</v>
      </c>
      <c r="BW203" s="23">
        <f t="shared" ca="1" si="179"/>
        <v>0</v>
      </c>
      <c r="BX203" s="23">
        <f t="shared" ca="1" si="180"/>
        <v>0</v>
      </c>
      <c r="BY203" s="23">
        <f t="shared" ca="1" si="181"/>
        <v>0</v>
      </c>
      <c r="BZ203" s="23">
        <f t="shared" ca="1" si="188"/>
        <v>0</v>
      </c>
      <c r="CA203" s="23">
        <f t="shared" ca="1" si="189"/>
        <v>0</v>
      </c>
      <c r="CB203" s="23">
        <f t="shared" ca="1" si="194"/>
        <v>0</v>
      </c>
      <c r="CC203" s="23">
        <f t="shared" ca="1" si="195"/>
        <v>0</v>
      </c>
      <c r="CD203" s="23">
        <f t="shared" ca="1" si="207"/>
        <v>0</v>
      </c>
      <c r="CE203" s="23">
        <f t="shared" ca="1" si="208"/>
        <v>0</v>
      </c>
      <c r="CF203" s="23">
        <f t="shared" ca="1" si="209"/>
        <v>0</v>
      </c>
      <c r="CG203" s="23">
        <f t="shared" ca="1" si="210"/>
        <v>0</v>
      </c>
      <c r="CH203" s="23">
        <f t="shared" ca="1" si="217"/>
        <v>0</v>
      </c>
      <c r="CI203" s="23">
        <f t="shared" ca="1" si="218"/>
        <v>0</v>
      </c>
      <c r="CJ203" s="236">
        <f t="shared" ca="1" si="239"/>
        <v>0</v>
      </c>
      <c r="CQ203" s="23">
        <f t="shared" ca="1" si="182"/>
        <v>0</v>
      </c>
      <c r="CR203" s="23">
        <f t="shared" ca="1" si="183"/>
        <v>0</v>
      </c>
      <c r="CS203" s="23">
        <f t="shared" ca="1" si="211"/>
        <v>0</v>
      </c>
      <c r="CT203" s="23">
        <f t="shared" ca="1" si="212"/>
        <v>0</v>
      </c>
      <c r="CU203" s="23">
        <f t="shared" ca="1" si="213"/>
        <v>0</v>
      </c>
      <c r="CV203" s="23">
        <f t="shared" ca="1" si="214"/>
        <v>0</v>
      </c>
    </row>
    <row r="204" spans="1:100" x14ac:dyDescent="0.2">
      <c r="A204" s="180">
        <f ca="1">VLOOKUP($D204,Curves!$A$2:$I$1700,9)</f>
        <v>6.2173344204836001E-2</v>
      </c>
      <c r="B204" s="86">
        <f t="shared" ca="1" si="222"/>
        <v>0.36914893346310568</v>
      </c>
      <c r="C204" s="86">
        <f t="shared" ca="1" si="223"/>
        <v>30</v>
      </c>
      <c r="D204" s="143">
        <f t="shared" ca="1" si="240"/>
        <v>42826</v>
      </c>
      <c r="E204" s="181">
        <f ca="1">VLOOKUP($D204,Curves!$A$2:$H$1700,2)*$B204</f>
        <v>1.6943936045956549</v>
      </c>
      <c r="F204" s="180">
        <f ca="1">VLOOKUP($D204,Curves!$A$2:$H$1700,3)*$B204</f>
        <v>0.10889893537161617</v>
      </c>
      <c r="G204" s="180">
        <f ca="1">VLOOKUP($D204,Curves!$A$2:$H$1700,7)*$B204</f>
        <v>-7.0138297357990084E-2</v>
      </c>
      <c r="H204" s="180">
        <f ca="1">VLOOKUP($D204,Curves!$A$2:$H$1700,5)*$B204</f>
        <v>0</v>
      </c>
      <c r="I204" s="180">
        <f ca="1">VLOOKUP($D204,Curves!$A$2:$H$1700,4)*$B204</f>
        <v>0</v>
      </c>
      <c r="J204" s="182">
        <f ca="1">VLOOKUP($D204,Curves!$A$2:$H$1700,8)*$B204</f>
        <v>0</v>
      </c>
      <c r="K204" s="180">
        <f t="shared" ca="1" si="224"/>
        <v>14.707952034467413</v>
      </c>
      <c r="L204" s="144">
        <f ca="1">VLOOKUP($D204,Curves!$N$2:$T$2600,2)*$B204</f>
        <v>9.5321037648689444</v>
      </c>
      <c r="M204" s="145">
        <f ca="1">VLOOKUP($D204,Curves!$N$2:$T$2600,3)*$B204</f>
        <v>7.6450744120209189</v>
      </c>
      <c r="N204" s="189">
        <f t="shared" ca="1" si="225"/>
        <v>0</v>
      </c>
      <c r="O204" s="190">
        <f t="shared" ca="1" si="226"/>
        <v>0</v>
      </c>
      <c r="P204" s="181">
        <f t="shared" ca="1" si="221"/>
        <v>14.707952034467413</v>
      </c>
      <c r="Q204" s="144">
        <f ca="1">VLOOKUP($D204,Curves!$N$2:$T$2600,4)*$B204</f>
        <v>13.559104723602877</v>
      </c>
      <c r="R204" s="145">
        <f ca="1">VLOOKUP($D204,Curves!$N$2:$T$2600,5)*$B204</f>
        <v>6.8477127157406104</v>
      </c>
      <c r="S204" s="189">
        <f t="shared" ca="1" si="227"/>
        <v>0</v>
      </c>
      <c r="T204" s="190">
        <f t="shared" ca="1" si="228"/>
        <v>0</v>
      </c>
      <c r="U204" s="157">
        <f t="shared" ca="1" si="229"/>
        <v>14.181914804282487</v>
      </c>
      <c r="V204" s="157">
        <f t="shared" ca="1" si="230"/>
        <v>14.707952034467413</v>
      </c>
      <c r="W204" s="157">
        <f t="shared" ca="1" si="231"/>
        <v>14.707952034467413</v>
      </c>
      <c r="X204" s="144">
        <f ca="1">VLOOKUP($D204,Curves!$N$2:$T$2600,6)*$B204</f>
        <v>7.3593789040842257</v>
      </c>
      <c r="Y204" s="145">
        <f ca="1">VLOOKUP($D204,Curves!$N$2:$T$2600,7)*$B204</f>
        <v>13.666612244847276</v>
      </c>
      <c r="Z204" s="208">
        <f t="shared" ca="1" si="232"/>
        <v>0</v>
      </c>
      <c r="AA204" s="189">
        <f t="shared" ca="1" si="233"/>
        <v>0</v>
      </c>
      <c r="AB204" s="189">
        <f t="shared" ca="1" si="234"/>
        <v>0</v>
      </c>
      <c r="AC204" s="189">
        <f t="shared" ca="1" si="234"/>
        <v>0</v>
      </c>
      <c r="AD204" s="189">
        <f t="shared" ca="1" si="235"/>
        <v>0</v>
      </c>
      <c r="AE204" s="190">
        <f t="shared" ca="1" si="236"/>
        <v>0</v>
      </c>
      <c r="AF204" s="23">
        <f t="shared" ca="1" si="184"/>
        <v>0</v>
      </c>
      <c r="AG204" s="23">
        <f t="shared" ca="1" si="185"/>
        <v>0</v>
      </c>
      <c r="AH204" s="23">
        <f t="shared" ca="1" si="192"/>
        <v>0</v>
      </c>
      <c r="AI204" s="23">
        <f t="shared" ca="1" si="193"/>
        <v>0</v>
      </c>
      <c r="AJ204" s="23">
        <f t="shared" ca="1" si="198"/>
        <v>0</v>
      </c>
      <c r="AK204" s="23">
        <f t="shared" ca="1" si="199"/>
        <v>0</v>
      </c>
      <c r="AL204" s="23">
        <f t="shared" ca="1" si="200"/>
        <v>0</v>
      </c>
      <c r="AM204" s="23">
        <f t="shared" ca="1" si="201"/>
        <v>0</v>
      </c>
      <c r="AN204" s="23">
        <f t="shared" ca="1" si="204"/>
        <v>0</v>
      </c>
      <c r="AO204" s="23">
        <f t="shared" ca="1" si="205"/>
        <v>0</v>
      </c>
      <c r="AP204" s="23">
        <f t="shared" ca="1" si="219"/>
        <v>0</v>
      </c>
      <c r="AQ204" s="23">
        <f t="shared" ca="1" si="220"/>
        <v>0</v>
      </c>
      <c r="AR204" s="236">
        <f t="shared" ca="1" si="237"/>
        <v>0</v>
      </c>
      <c r="AS204" s="23">
        <f t="shared" ca="1" si="172"/>
        <v>0</v>
      </c>
      <c r="AT204" s="23">
        <f t="shared" ca="1" si="173"/>
        <v>0</v>
      </c>
      <c r="AU204" s="23">
        <f t="shared" ca="1" si="176"/>
        <v>0</v>
      </c>
      <c r="AV204" s="23">
        <f t="shared" ca="1" si="177"/>
        <v>0</v>
      </c>
      <c r="AW204" s="23">
        <f t="shared" ca="1" si="186"/>
        <v>0</v>
      </c>
      <c r="AX204" s="23">
        <f t="shared" ca="1" si="187"/>
        <v>0</v>
      </c>
      <c r="AY204" s="23">
        <f t="shared" ca="1" si="190"/>
        <v>0</v>
      </c>
      <c r="AZ204" s="23">
        <f t="shared" ca="1" si="191"/>
        <v>0</v>
      </c>
      <c r="BA204" s="23">
        <f t="shared" ca="1" si="196"/>
        <v>0</v>
      </c>
      <c r="BB204" s="23">
        <f t="shared" ca="1" si="197"/>
        <v>0</v>
      </c>
      <c r="BC204" s="23">
        <f t="shared" ca="1" si="202"/>
        <v>0</v>
      </c>
      <c r="BD204" s="23">
        <f t="shared" ca="1" si="203"/>
        <v>0</v>
      </c>
      <c r="BE204" s="23">
        <f t="shared" ca="1" si="215"/>
        <v>0</v>
      </c>
      <c r="BF204" s="23">
        <f t="shared" ca="1" si="216"/>
        <v>0</v>
      </c>
      <c r="BG204" s="23"/>
      <c r="BH204" s="23"/>
      <c r="BI204" s="23"/>
      <c r="BJ204" s="23"/>
      <c r="BK204" s="23"/>
      <c r="BL204" s="23"/>
      <c r="BM204" s="23"/>
      <c r="BN204" s="23"/>
      <c r="BO204" s="236">
        <f t="shared" ca="1" si="238"/>
        <v>0</v>
      </c>
      <c r="BP204" s="23">
        <f t="shared" ca="1" si="168"/>
        <v>0</v>
      </c>
      <c r="BQ204" s="23">
        <f t="shared" ca="1" si="169"/>
        <v>0</v>
      </c>
      <c r="BR204" s="23">
        <f t="shared" ca="1" si="170"/>
        <v>0</v>
      </c>
      <c r="BS204" s="23">
        <f t="shared" ca="1" si="171"/>
        <v>0</v>
      </c>
      <c r="BT204" s="23">
        <f t="shared" ca="1" si="174"/>
        <v>0</v>
      </c>
      <c r="BU204" s="23">
        <f t="shared" ca="1" si="175"/>
        <v>0</v>
      </c>
      <c r="BV204" s="23">
        <f t="shared" ca="1" si="178"/>
        <v>0</v>
      </c>
      <c r="BW204" s="23">
        <f t="shared" ca="1" si="179"/>
        <v>0</v>
      </c>
      <c r="BX204" s="23">
        <f t="shared" ca="1" si="180"/>
        <v>0</v>
      </c>
      <c r="BY204" s="23">
        <f t="shared" ca="1" si="181"/>
        <v>0</v>
      </c>
      <c r="BZ204" s="23">
        <f t="shared" ca="1" si="188"/>
        <v>0</v>
      </c>
      <c r="CA204" s="23">
        <f t="shared" ca="1" si="189"/>
        <v>0</v>
      </c>
      <c r="CB204" s="23">
        <f t="shared" ca="1" si="194"/>
        <v>0</v>
      </c>
      <c r="CC204" s="23">
        <f t="shared" ca="1" si="195"/>
        <v>0</v>
      </c>
      <c r="CD204" s="23">
        <f t="shared" ca="1" si="207"/>
        <v>0</v>
      </c>
      <c r="CE204" s="23">
        <f t="shared" ca="1" si="208"/>
        <v>0</v>
      </c>
      <c r="CF204" s="23">
        <f t="shared" ca="1" si="209"/>
        <v>0</v>
      </c>
      <c r="CG204" s="23">
        <f t="shared" ca="1" si="210"/>
        <v>0</v>
      </c>
      <c r="CH204" s="23">
        <f t="shared" ca="1" si="217"/>
        <v>0</v>
      </c>
      <c r="CI204" s="23">
        <f t="shared" ca="1" si="218"/>
        <v>0</v>
      </c>
      <c r="CJ204" s="236">
        <f t="shared" ca="1" si="239"/>
        <v>0</v>
      </c>
      <c r="CQ204" s="23">
        <f t="shared" ca="1" si="182"/>
        <v>0</v>
      </c>
      <c r="CR204" s="23">
        <f t="shared" ca="1" si="183"/>
        <v>0</v>
      </c>
      <c r="CS204" s="23">
        <f t="shared" ca="1" si="211"/>
        <v>0</v>
      </c>
      <c r="CT204" s="23">
        <f t="shared" ca="1" si="212"/>
        <v>0</v>
      </c>
      <c r="CU204" s="23">
        <f t="shared" ca="1" si="213"/>
        <v>0</v>
      </c>
      <c r="CV204" s="23">
        <f t="shared" ca="1" si="214"/>
        <v>0</v>
      </c>
    </row>
    <row r="205" spans="1:100" x14ac:dyDescent="0.2">
      <c r="A205" s="180">
        <f ca="1">VLOOKUP($D205,Curves!$A$2:$I$1700,9)</f>
        <v>6.2194361462054003E-2</v>
      </c>
      <c r="B205" s="86">
        <f t="shared" ca="1" si="222"/>
        <v>0.36717473656557426</v>
      </c>
      <c r="C205" s="86">
        <f t="shared" ca="1" si="223"/>
        <v>31</v>
      </c>
      <c r="D205" s="143">
        <f t="shared" ca="1" si="240"/>
        <v>42856</v>
      </c>
      <c r="E205" s="181">
        <f ca="1">VLOOKUP($D205,Curves!$A$2:$H$1700,2)*$B205</f>
        <v>1.6688091776905349</v>
      </c>
      <c r="F205" s="180">
        <f ca="1">VLOOKUP($D205,Curves!$A$2:$H$1700,3)*$B205</f>
        <v>0.10831654728684439</v>
      </c>
      <c r="G205" s="180">
        <f ca="1">VLOOKUP($D205,Curves!$A$2:$H$1700,7)*$B205</f>
        <v>-6.9763199947459109E-2</v>
      </c>
      <c r="H205" s="180">
        <f ca="1">VLOOKUP($D205,Curves!$A$2:$H$1700,5)*$B205</f>
        <v>0</v>
      </c>
      <c r="I205" s="180">
        <f ca="1">VLOOKUP($D205,Curves!$A$2:$H$1700,4)*$B205</f>
        <v>0</v>
      </c>
      <c r="J205" s="182">
        <f ca="1">VLOOKUP($D205,Curves!$A$2:$H$1700,8)*$B205</f>
        <v>0</v>
      </c>
      <c r="K205" s="180">
        <f t="shared" ca="1" si="224"/>
        <v>14.516068832679013</v>
      </c>
      <c r="L205" s="144">
        <f ca="1">VLOOKUP($D205,Curves!$N$2:$T$2600,2)*$B205</f>
        <v>13.137955324616749</v>
      </c>
      <c r="M205" s="145">
        <f ca="1">VLOOKUP($D205,Curves!$N$2:$T$2600,3)*$B205</f>
        <v>6.7817173843661562</v>
      </c>
      <c r="N205" s="189">
        <f t="shared" ca="1" si="225"/>
        <v>0</v>
      </c>
      <c r="O205" s="190">
        <f t="shared" ca="1" si="226"/>
        <v>0</v>
      </c>
      <c r="P205" s="181">
        <f t="shared" ca="1" si="221"/>
        <v>14.516068832679013</v>
      </c>
      <c r="Q205" s="144">
        <f ca="1">VLOOKUP($D205,Curves!$N$2:$T$2600,4)*$B205</f>
        <v>14.204469170357779</v>
      </c>
      <c r="R205" s="145">
        <f ca="1">VLOOKUP($D205,Curves!$N$2:$T$2600,5)*$B205</f>
        <v>10.05691603453108</v>
      </c>
      <c r="S205" s="189">
        <f t="shared" ca="1" si="227"/>
        <v>0</v>
      </c>
      <c r="T205" s="190">
        <f t="shared" ca="1" si="228"/>
        <v>0</v>
      </c>
      <c r="U205" s="157">
        <f t="shared" ca="1" si="229"/>
        <v>13.99284483307307</v>
      </c>
      <c r="V205" s="157">
        <f t="shared" ca="1" si="230"/>
        <v>14.516068832679013</v>
      </c>
      <c r="W205" s="157">
        <f t="shared" ca="1" si="231"/>
        <v>14.516068832679013</v>
      </c>
      <c r="X205" s="144">
        <f ca="1">VLOOKUP($D205,Curves!$N$2:$T$2600,6)*$B205</f>
        <v>11.868603172956291</v>
      </c>
      <c r="Y205" s="145">
        <f ca="1">VLOOKUP($D205,Curves!$N$2:$T$2600,7)*$B205</f>
        <v>7.2837417241728275</v>
      </c>
      <c r="Z205" s="208">
        <f t="shared" ca="1" si="232"/>
        <v>0</v>
      </c>
      <c r="AA205" s="189">
        <f t="shared" ca="1" si="233"/>
        <v>0</v>
      </c>
      <c r="AB205" s="189">
        <f t="shared" ca="1" si="234"/>
        <v>0</v>
      </c>
      <c r="AC205" s="189">
        <f t="shared" ca="1" si="234"/>
        <v>0</v>
      </c>
      <c r="AD205" s="189">
        <f t="shared" ca="1" si="235"/>
        <v>0</v>
      </c>
      <c r="AE205" s="190">
        <f t="shared" ca="1" si="236"/>
        <v>0</v>
      </c>
      <c r="AF205" s="23">
        <f t="shared" ca="1" si="184"/>
        <v>0</v>
      </c>
      <c r="AG205" s="23">
        <f t="shared" ca="1" si="185"/>
        <v>0</v>
      </c>
      <c r="AH205" s="23">
        <f t="shared" ca="1" si="192"/>
        <v>0</v>
      </c>
      <c r="AI205" s="23">
        <f t="shared" ca="1" si="193"/>
        <v>0</v>
      </c>
      <c r="AJ205" s="23">
        <f t="shared" ca="1" si="198"/>
        <v>0</v>
      </c>
      <c r="AK205" s="23">
        <f t="shared" ca="1" si="199"/>
        <v>0</v>
      </c>
      <c r="AL205" s="23">
        <f t="shared" ca="1" si="200"/>
        <v>0</v>
      </c>
      <c r="AM205" s="23">
        <f t="shared" ca="1" si="201"/>
        <v>0</v>
      </c>
      <c r="AN205" s="23">
        <f t="shared" ca="1" si="204"/>
        <v>0</v>
      </c>
      <c r="AO205" s="23">
        <f t="shared" ca="1" si="205"/>
        <v>0</v>
      </c>
      <c r="AP205" s="23">
        <f t="shared" ca="1" si="219"/>
        <v>0</v>
      </c>
      <c r="AQ205" s="23">
        <f t="shared" ca="1" si="220"/>
        <v>0</v>
      </c>
      <c r="AR205" s="236">
        <f t="shared" ca="1" si="237"/>
        <v>0</v>
      </c>
      <c r="AS205" s="23">
        <f t="shared" ca="1" si="172"/>
        <v>0</v>
      </c>
      <c r="AT205" s="23">
        <f t="shared" ca="1" si="173"/>
        <v>0</v>
      </c>
      <c r="AU205" s="23">
        <f t="shared" ca="1" si="176"/>
        <v>0</v>
      </c>
      <c r="AV205" s="23">
        <f t="shared" ca="1" si="177"/>
        <v>0</v>
      </c>
      <c r="AW205" s="23">
        <f t="shared" ca="1" si="186"/>
        <v>0</v>
      </c>
      <c r="AX205" s="23">
        <f t="shared" ca="1" si="187"/>
        <v>0</v>
      </c>
      <c r="AY205" s="23">
        <f t="shared" ca="1" si="190"/>
        <v>0</v>
      </c>
      <c r="AZ205" s="23">
        <f t="shared" ca="1" si="191"/>
        <v>0</v>
      </c>
      <c r="BA205" s="23">
        <f t="shared" ca="1" si="196"/>
        <v>0</v>
      </c>
      <c r="BB205" s="23">
        <f t="shared" ca="1" si="197"/>
        <v>0</v>
      </c>
      <c r="BC205" s="23">
        <f t="shared" ca="1" si="202"/>
        <v>0</v>
      </c>
      <c r="BD205" s="23">
        <f t="shared" ca="1" si="203"/>
        <v>0</v>
      </c>
      <c r="BE205" s="23">
        <f t="shared" ca="1" si="215"/>
        <v>0</v>
      </c>
      <c r="BF205" s="23">
        <f t="shared" ca="1" si="216"/>
        <v>0</v>
      </c>
      <c r="BG205" s="23"/>
      <c r="BH205" s="23"/>
      <c r="BI205" s="23"/>
      <c r="BJ205" s="23"/>
      <c r="BK205" s="23"/>
      <c r="BL205" s="23"/>
      <c r="BM205" s="23"/>
      <c r="BN205" s="23"/>
      <c r="BO205" s="236">
        <f t="shared" ca="1" si="238"/>
        <v>0</v>
      </c>
      <c r="BP205" s="23">
        <f t="shared" ca="1" si="168"/>
        <v>0</v>
      </c>
      <c r="BQ205" s="23">
        <f t="shared" ca="1" si="169"/>
        <v>0</v>
      </c>
      <c r="BR205" s="23">
        <f t="shared" ca="1" si="170"/>
        <v>0</v>
      </c>
      <c r="BS205" s="23">
        <f t="shared" ca="1" si="171"/>
        <v>0</v>
      </c>
      <c r="BT205" s="23">
        <f t="shared" ca="1" si="174"/>
        <v>0</v>
      </c>
      <c r="BU205" s="23">
        <f t="shared" ca="1" si="175"/>
        <v>0</v>
      </c>
      <c r="BV205" s="23">
        <f t="shared" ca="1" si="178"/>
        <v>0</v>
      </c>
      <c r="BW205" s="23">
        <f t="shared" ca="1" si="179"/>
        <v>0</v>
      </c>
      <c r="BX205" s="23">
        <f t="shared" ca="1" si="180"/>
        <v>0</v>
      </c>
      <c r="BY205" s="23">
        <f t="shared" ca="1" si="181"/>
        <v>0</v>
      </c>
      <c r="BZ205" s="23">
        <f t="shared" ca="1" si="188"/>
        <v>0</v>
      </c>
      <c r="CA205" s="23">
        <f t="shared" ca="1" si="189"/>
        <v>0</v>
      </c>
      <c r="CB205" s="23">
        <f t="shared" ca="1" si="194"/>
        <v>0</v>
      </c>
      <c r="CC205" s="23">
        <f t="shared" ca="1" si="195"/>
        <v>0</v>
      </c>
      <c r="CD205" s="23">
        <f t="shared" ca="1" si="207"/>
        <v>0</v>
      </c>
      <c r="CE205" s="23">
        <f t="shared" ca="1" si="208"/>
        <v>0</v>
      </c>
      <c r="CF205" s="23">
        <f t="shared" ca="1" si="209"/>
        <v>0</v>
      </c>
      <c r="CG205" s="23">
        <f t="shared" ca="1" si="210"/>
        <v>0</v>
      </c>
      <c r="CH205" s="23">
        <f t="shared" ca="1" si="217"/>
        <v>0</v>
      </c>
      <c r="CI205" s="23">
        <f t="shared" ca="1" si="218"/>
        <v>0</v>
      </c>
      <c r="CJ205" s="236">
        <f t="shared" ca="1" si="239"/>
        <v>0</v>
      </c>
      <c r="CQ205" s="23">
        <f t="shared" ca="1" si="182"/>
        <v>0</v>
      </c>
      <c r="CR205" s="23">
        <f t="shared" ca="1" si="183"/>
        <v>0</v>
      </c>
      <c r="CS205" s="23">
        <f t="shared" ca="1" si="211"/>
        <v>0</v>
      </c>
      <c r="CT205" s="23">
        <f t="shared" ca="1" si="212"/>
        <v>0</v>
      </c>
      <c r="CU205" s="23">
        <f t="shared" ca="1" si="213"/>
        <v>0</v>
      </c>
      <c r="CV205" s="23">
        <f t="shared" ca="1" si="214"/>
        <v>0</v>
      </c>
    </row>
    <row r="206" spans="1:100" x14ac:dyDescent="0.2">
      <c r="A206" s="180">
        <f ca="1">VLOOKUP($D206,Curves!$A$2:$I$1700,9)</f>
        <v>6.2216079294666E-2</v>
      </c>
      <c r="B206" s="86">
        <f t="shared" ca="1" si="222"/>
        <v>0.36514454098907745</v>
      </c>
      <c r="C206" s="86">
        <f t="shared" ca="1" si="223"/>
        <v>30</v>
      </c>
      <c r="D206" s="143">
        <f t="shared" ca="1" si="240"/>
        <v>42887</v>
      </c>
      <c r="E206" s="181">
        <f ca="1">VLOOKUP($D206,Curves!$A$2:$H$1700,2)*$B206</f>
        <v>1.6668848296151386</v>
      </c>
      <c r="F206" s="180">
        <f ca="1">VLOOKUP($D206,Curves!$A$2:$H$1700,3)*$B206</f>
        <v>0.10771763959177784</v>
      </c>
      <c r="G206" s="180">
        <f ca="1">VLOOKUP($D206,Curves!$A$2:$H$1700,7)*$B206</f>
        <v>-6.9377462787924712E-2</v>
      </c>
      <c r="H206" s="180">
        <f ca="1">VLOOKUP($D206,Curves!$A$2:$H$1700,5)*$B206</f>
        <v>0</v>
      </c>
      <c r="I206" s="180">
        <f ca="1">VLOOKUP($D206,Curves!$A$2:$H$1700,4)*$B206</f>
        <v>0</v>
      </c>
      <c r="J206" s="182">
        <f ca="1">VLOOKUP($D206,Curves!$A$2:$H$1700,8)*$B206</f>
        <v>0</v>
      </c>
      <c r="K206" s="180">
        <f t="shared" ca="1" si="224"/>
        <v>14.50163622211354</v>
      </c>
      <c r="L206" s="144">
        <f ca="1">VLOOKUP($D206,Curves!$N$2:$T$2600,2)*$B206</f>
        <v>12.062988368586266</v>
      </c>
      <c r="M206" s="145">
        <f ca="1">VLOOKUP($D206,Curves!$N$2:$T$2600,3)*$B206</f>
        <v>7.0363353048595219</v>
      </c>
      <c r="N206" s="189">
        <f t="shared" ca="1" si="225"/>
        <v>0</v>
      </c>
      <c r="O206" s="190">
        <f t="shared" ca="1" si="226"/>
        <v>0</v>
      </c>
      <c r="P206" s="181">
        <f t="shared" ca="1" si="221"/>
        <v>14.50163622211354</v>
      </c>
      <c r="Q206" s="144">
        <f ca="1">VLOOKUP($D206,Curves!$N$2:$T$2600,4)*$B206</f>
        <v>11.569917528688554</v>
      </c>
      <c r="R206" s="145">
        <f ca="1">VLOOKUP($D206,Curves!$N$2:$T$2600,5)*$B206</f>
        <v>8.8912695730840365</v>
      </c>
      <c r="S206" s="189">
        <f t="shared" ca="1" si="227"/>
        <v>0</v>
      </c>
      <c r="T206" s="190">
        <f t="shared" ca="1" si="228"/>
        <v>0</v>
      </c>
      <c r="U206" s="157">
        <f t="shared" ca="1" si="229"/>
        <v>13.981305251204105</v>
      </c>
      <c r="V206" s="157">
        <f t="shared" ca="1" si="230"/>
        <v>14.50163622211354</v>
      </c>
      <c r="W206" s="157">
        <f t="shared" ca="1" si="231"/>
        <v>14.50163622211354</v>
      </c>
      <c r="X206" s="144">
        <f ca="1">VLOOKUP($D206,Curves!$N$2:$T$2600,6)*$B206</f>
        <v>10.986397881182214</v>
      </c>
      <c r="Y206" s="145">
        <f ca="1">VLOOKUP($D206,Curves!$N$2:$T$2600,7)*$B206</f>
        <v>7.4871312090595943</v>
      </c>
      <c r="Z206" s="208">
        <f t="shared" ca="1" si="232"/>
        <v>0</v>
      </c>
      <c r="AA206" s="189">
        <f t="shared" ca="1" si="233"/>
        <v>0</v>
      </c>
      <c r="AB206" s="189">
        <f t="shared" ca="1" si="234"/>
        <v>0</v>
      </c>
      <c r="AC206" s="189">
        <f t="shared" ca="1" si="234"/>
        <v>0</v>
      </c>
      <c r="AD206" s="189">
        <f t="shared" ca="1" si="235"/>
        <v>0</v>
      </c>
      <c r="AE206" s="190">
        <f t="shared" ca="1" si="236"/>
        <v>0</v>
      </c>
      <c r="AF206" s="23">
        <f t="shared" ca="1" si="184"/>
        <v>0</v>
      </c>
      <c r="AG206" s="23">
        <f t="shared" ca="1" si="185"/>
        <v>0</v>
      </c>
      <c r="AH206" s="23">
        <f t="shared" ca="1" si="192"/>
        <v>0</v>
      </c>
      <c r="AI206" s="23">
        <f t="shared" ca="1" si="193"/>
        <v>0</v>
      </c>
      <c r="AJ206" s="23">
        <f t="shared" ca="1" si="198"/>
        <v>0</v>
      </c>
      <c r="AK206" s="23">
        <f t="shared" ca="1" si="199"/>
        <v>0</v>
      </c>
      <c r="AL206" s="23">
        <f t="shared" ca="1" si="200"/>
        <v>0</v>
      </c>
      <c r="AM206" s="23">
        <f t="shared" ca="1" si="201"/>
        <v>0</v>
      </c>
      <c r="AN206" s="23">
        <f t="shared" ca="1" si="204"/>
        <v>0</v>
      </c>
      <c r="AO206" s="23">
        <f t="shared" ca="1" si="205"/>
        <v>0</v>
      </c>
      <c r="AP206" s="23">
        <f t="shared" ca="1" si="219"/>
        <v>0</v>
      </c>
      <c r="AQ206" s="23">
        <f t="shared" ca="1" si="220"/>
        <v>0</v>
      </c>
      <c r="AR206" s="236">
        <f t="shared" ca="1" si="237"/>
        <v>0</v>
      </c>
      <c r="AS206" s="23">
        <f t="shared" ca="1" si="172"/>
        <v>0</v>
      </c>
      <c r="AT206" s="23">
        <f t="shared" ca="1" si="173"/>
        <v>0</v>
      </c>
      <c r="AU206" s="23">
        <f t="shared" ca="1" si="176"/>
        <v>0</v>
      </c>
      <c r="AV206" s="23">
        <f t="shared" ca="1" si="177"/>
        <v>0</v>
      </c>
      <c r="AW206" s="23">
        <f t="shared" ca="1" si="186"/>
        <v>0</v>
      </c>
      <c r="AX206" s="23">
        <f t="shared" ca="1" si="187"/>
        <v>0</v>
      </c>
      <c r="AY206" s="23">
        <f t="shared" ca="1" si="190"/>
        <v>0</v>
      </c>
      <c r="AZ206" s="23">
        <f t="shared" ca="1" si="191"/>
        <v>0</v>
      </c>
      <c r="BA206" s="23">
        <f t="shared" ca="1" si="196"/>
        <v>0</v>
      </c>
      <c r="BB206" s="23">
        <f t="shared" ca="1" si="197"/>
        <v>0</v>
      </c>
      <c r="BC206" s="23">
        <f t="shared" ca="1" si="202"/>
        <v>0</v>
      </c>
      <c r="BD206" s="23">
        <f t="shared" ca="1" si="203"/>
        <v>0</v>
      </c>
      <c r="BE206" s="23">
        <f t="shared" ca="1" si="215"/>
        <v>0</v>
      </c>
      <c r="BF206" s="23">
        <f t="shared" ca="1" si="216"/>
        <v>0</v>
      </c>
      <c r="BG206" s="23"/>
      <c r="BH206" s="23"/>
      <c r="BI206" s="23"/>
      <c r="BJ206" s="23"/>
      <c r="BK206" s="23"/>
      <c r="BL206" s="23"/>
      <c r="BM206" s="23"/>
      <c r="BN206" s="23"/>
      <c r="BO206" s="236">
        <f t="shared" ca="1" si="238"/>
        <v>0</v>
      </c>
      <c r="BP206" s="23">
        <f t="shared" ref="BP206:BP269" ca="1" si="241">$BP$7*$J$2*$J$5*$AB206</f>
        <v>0</v>
      </c>
      <c r="BQ206" s="23">
        <f t="shared" ref="BQ206:BQ269" ca="1" si="242">$BP$7*$J$3*$J$5*$AC206</f>
        <v>0</v>
      </c>
      <c r="BR206" s="23">
        <f t="shared" ref="BR206:BR269" ca="1" si="243">$BR$7*$J$2*$J$5*$AB206</f>
        <v>0</v>
      </c>
      <c r="BS206" s="23">
        <f t="shared" ref="BS206:BS269" ca="1" si="244">$BR$7*$J$3*$J$5*$AC206</f>
        <v>0</v>
      </c>
      <c r="BT206" s="23">
        <f t="shared" ca="1" si="174"/>
        <v>0</v>
      </c>
      <c r="BU206" s="23">
        <f t="shared" ca="1" si="175"/>
        <v>0</v>
      </c>
      <c r="BV206" s="23">
        <f t="shared" ca="1" si="178"/>
        <v>0</v>
      </c>
      <c r="BW206" s="23">
        <f t="shared" ca="1" si="179"/>
        <v>0</v>
      </c>
      <c r="BX206" s="23">
        <f t="shared" ca="1" si="180"/>
        <v>0</v>
      </c>
      <c r="BY206" s="23">
        <f t="shared" ca="1" si="181"/>
        <v>0</v>
      </c>
      <c r="BZ206" s="23">
        <f t="shared" ca="1" si="188"/>
        <v>0</v>
      </c>
      <c r="CA206" s="23">
        <f t="shared" ca="1" si="189"/>
        <v>0</v>
      </c>
      <c r="CB206" s="23">
        <f t="shared" ca="1" si="194"/>
        <v>0</v>
      </c>
      <c r="CC206" s="23">
        <f t="shared" ca="1" si="195"/>
        <v>0</v>
      </c>
      <c r="CD206" s="23">
        <f t="shared" ca="1" si="207"/>
        <v>0</v>
      </c>
      <c r="CE206" s="23">
        <f t="shared" ca="1" si="208"/>
        <v>0</v>
      </c>
      <c r="CF206" s="23">
        <f t="shared" ca="1" si="209"/>
        <v>0</v>
      </c>
      <c r="CG206" s="23">
        <f t="shared" ca="1" si="210"/>
        <v>0</v>
      </c>
      <c r="CH206" s="23">
        <f t="shared" ca="1" si="217"/>
        <v>0</v>
      </c>
      <c r="CI206" s="23">
        <f t="shared" ca="1" si="218"/>
        <v>0</v>
      </c>
      <c r="CJ206" s="236">
        <f t="shared" ca="1" si="239"/>
        <v>0</v>
      </c>
      <c r="CQ206" s="23">
        <f t="shared" ca="1" si="182"/>
        <v>0</v>
      </c>
      <c r="CR206" s="23">
        <f t="shared" ca="1" si="183"/>
        <v>0</v>
      </c>
      <c r="CS206" s="23">
        <f t="shared" ca="1" si="211"/>
        <v>0</v>
      </c>
      <c r="CT206" s="23">
        <f t="shared" ca="1" si="212"/>
        <v>0</v>
      </c>
      <c r="CU206" s="23">
        <f t="shared" ca="1" si="213"/>
        <v>0</v>
      </c>
      <c r="CV206" s="23">
        <f t="shared" ca="1" si="214"/>
        <v>0</v>
      </c>
    </row>
    <row r="207" spans="1:100" x14ac:dyDescent="0.2">
      <c r="A207" s="180">
        <f ca="1">VLOOKUP($D207,Curves!$A$2:$I$1700,9)</f>
        <v>6.2237096552182E-2</v>
      </c>
      <c r="B207" s="86">
        <f t="shared" ca="1" si="222"/>
        <v>0.36318928923213761</v>
      </c>
      <c r="C207" s="86">
        <f t="shared" ca="1" si="223"/>
        <v>31</v>
      </c>
      <c r="D207" s="143">
        <f t="shared" ca="1" si="240"/>
        <v>42917</v>
      </c>
      <c r="E207" s="181">
        <f ca="1">VLOOKUP($D207,Curves!$A$2:$H$1700,2)*$B207</f>
        <v>1.6634069446831903</v>
      </c>
      <c r="F207" s="180">
        <f ca="1">VLOOKUP($D207,Curves!$A$2:$H$1700,3)*$B207</f>
        <v>0.10714084032348059</v>
      </c>
      <c r="G207" s="180">
        <f ca="1">VLOOKUP($D207,Curves!$A$2:$H$1700,7)*$B207</f>
        <v>-6.9005964954106144E-2</v>
      </c>
      <c r="H207" s="180">
        <f ca="1">VLOOKUP($D207,Curves!$A$2:$H$1700,5)*$B207</f>
        <v>0</v>
      </c>
      <c r="I207" s="180">
        <f ca="1">VLOOKUP($D207,Curves!$A$2:$H$1700,4)*$B207</f>
        <v>0</v>
      </c>
      <c r="J207" s="182">
        <f ca="1">VLOOKUP($D207,Curves!$A$2:$H$1700,8)*$B207</f>
        <v>0</v>
      </c>
      <c r="K207" s="180">
        <f t="shared" ca="1" si="224"/>
        <v>14.475552085123928</v>
      </c>
      <c r="L207" s="144">
        <f ca="1">VLOOKUP($D207,Curves!$N$2:$T$2600,2)*$B207</f>
        <v>10.545637122046701</v>
      </c>
      <c r="M207" s="145">
        <f ca="1">VLOOKUP($D207,Curves!$N$2:$T$2600,3)*$B207</f>
        <v>7.3146322851352519</v>
      </c>
      <c r="N207" s="189">
        <f t="shared" ca="1" si="225"/>
        <v>0</v>
      </c>
      <c r="O207" s="190">
        <f t="shared" ca="1" si="226"/>
        <v>0</v>
      </c>
      <c r="P207" s="181">
        <f t="shared" ca="1" si="221"/>
        <v>14.475552085123928</v>
      </c>
      <c r="Q207" s="144">
        <f ca="1">VLOOKUP($D207,Curves!$N$2:$T$2600,4)*$B207</f>
        <v>10.872382445934385</v>
      </c>
      <c r="R207" s="145">
        <f ca="1">VLOOKUP($D207,Curves!$N$2:$T$2600,5)*$B207</f>
        <v>8.3025071518466653</v>
      </c>
      <c r="S207" s="189">
        <f t="shared" ca="1" si="227"/>
        <v>0</v>
      </c>
      <c r="T207" s="190">
        <f t="shared" ca="1" si="228"/>
        <v>0</v>
      </c>
      <c r="U207" s="157">
        <f t="shared" ca="1" si="229"/>
        <v>13.958007347968131</v>
      </c>
      <c r="V207" s="157">
        <f t="shared" ca="1" si="230"/>
        <v>14.475552085123928</v>
      </c>
      <c r="W207" s="157">
        <f t="shared" ca="1" si="231"/>
        <v>14.475552085123928</v>
      </c>
      <c r="X207" s="144">
        <f ca="1">VLOOKUP($D207,Curves!$N$2:$T$2600,6)*$B207</f>
        <v>10.238448477687434</v>
      </c>
      <c r="Y207" s="145">
        <f ca="1">VLOOKUP($D207,Curves!$N$2:$T$2600,7)*$B207</f>
        <v>6.9029425715647186</v>
      </c>
      <c r="Z207" s="208">
        <f t="shared" ca="1" si="232"/>
        <v>0</v>
      </c>
      <c r="AA207" s="189">
        <f t="shared" ca="1" si="233"/>
        <v>0</v>
      </c>
      <c r="AB207" s="189">
        <f t="shared" ca="1" si="234"/>
        <v>0</v>
      </c>
      <c r="AC207" s="189">
        <f t="shared" ca="1" si="234"/>
        <v>0</v>
      </c>
      <c r="AD207" s="189">
        <f t="shared" ca="1" si="235"/>
        <v>0</v>
      </c>
      <c r="AE207" s="190">
        <f t="shared" ca="1" si="236"/>
        <v>0</v>
      </c>
      <c r="AF207" s="23">
        <f t="shared" ca="1" si="184"/>
        <v>0</v>
      </c>
      <c r="AG207" s="23">
        <f t="shared" ca="1" si="185"/>
        <v>0</v>
      </c>
      <c r="AH207" s="23">
        <f t="shared" ca="1" si="192"/>
        <v>0</v>
      </c>
      <c r="AI207" s="23">
        <f t="shared" ca="1" si="193"/>
        <v>0</v>
      </c>
      <c r="AJ207" s="23">
        <f t="shared" ca="1" si="198"/>
        <v>0</v>
      </c>
      <c r="AK207" s="23">
        <f t="shared" ca="1" si="199"/>
        <v>0</v>
      </c>
      <c r="AL207" s="23">
        <f t="shared" ca="1" si="200"/>
        <v>0</v>
      </c>
      <c r="AM207" s="23">
        <f t="shared" ca="1" si="201"/>
        <v>0</v>
      </c>
      <c r="AN207" s="23">
        <f t="shared" ca="1" si="204"/>
        <v>0</v>
      </c>
      <c r="AO207" s="23">
        <f t="shared" ca="1" si="205"/>
        <v>0</v>
      </c>
      <c r="AP207" s="23">
        <f t="shared" ca="1" si="219"/>
        <v>0</v>
      </c>
      <c r="AQ207" s="23">
        <f t="shared" ca="1" si="220"/>
        <v>0</v>
      </c>
      <c r="AR207" s="236">
        <f t="shared" ca="1" si="237"/>
        <v>0</v>
      </c>
      <c r="AS207" s="23">
        <f t="shared" ref="AS207:AS270" ca="1" si="245">$AS$7*$J$2*$J$5*$S207</f>
        <v>0</v>
      </c>
      <c r="AT207" s="23">
        <f t="shared" ref="AT207:AT270" ca="1" si="246">$AS$7*$J$3*$J$5*$T207</f>
        <v>0</v>
      </c>
      <c r="AU207" s="23">
        <f t="shared" ca="1" si="176"/>
        <v>0</v>
      </c>
      <c r="AV207" s="23">
        <f t="shared" ca="1" si="177"/>
        <v>0</v>
      </c>
      <c r="AW207" s="23">
        <f t="shared" ca="1" si="186"/>
        <v>0</v>
      </c>
      <c r="AX207" s="23">
        <f t="shared" ca="1" si="187"/>
        <v>0</v>
      </c>
      <c r="AY207" s="23">
        <f t="shared" ca="1" si="190"/>
        <v>0</v>
      </c>
      <c r="AZ207" s="23">
        <f t="shared" ca="1" si="191"/>
        <v>0</v>
      </c>
      <c r="BA207" s="23">
        <f t="shared" ca="1" si="196"/>
        <v>0</v>
      </c>
      <c r="BB207" s="23">
        <f t="shared" ca="1" si="197"/>
        <v>0</v>
      </c>
      <c r="BC207" s="23">
        <f t="shared" ca="1" si="202"/>
        <v>0</v>
      </c>
      <c r="BD207" s="23">
        <f t="shared" ca="1" si="203"/>
        <v>0</v>
      </c>
      <c r="BE207" s="23">
        <f t="shared" ca="1" si="215"/>
        <v>0</v>
      </c>
      <c r="BF207" s="23">
        <f t="shared" ca="1" si="216"/>
        <v>0</v>
      </c>
      <c r="BG207" s="23"/>
      <c r="BH207" s="23"/>
      <c r="BI207" s="23"/>
      <c r="BJ207" s="23"/>
      <c r="BK207" s="23"/>
      <c r="BL207" s="23"/>
      <c r="BM207" s="23"/>
      <c r="BN207" s="23"/>
      <c r="BO207" s="236">
        <f t="shared" ca="1" si="238"/>
        <v>0</v>
      </c>
      <c r="BP207" s="23">
        <f t="shared" ca="1" si="241"/>
        <v>0</v>
      </c>
      <c r="BQ207" s="23">
        <f t="shared" ca="1" si="242"/>
        <v>0</v>
      </c>
      <c r="BR207" s="23">
        <f t="shared" ca="1" si="243"/>
        <v>0</v>
      </c>
      <c r="BS207" s="23">
        <f t="shared" ca="1" si="244"/>
        <v>0</v>
      </c>
      <c r="BT207" s="23">
        <f t="shared" ref="BT207:BT270" ca="1" si="247">$BT$7*$J$2*$J$5*$AB207</f>
        <v>0</v>
      </c>
      <c r="BU207" s="23">
        <f t="shared" ref="BU207:BU270" ca="1" si="248">$BT$7*$J$3*$J$5*$AC207</f>
        <v>0</v>
      </c>
      <c r="BV207" s="23">
        <f t="shared" ca="1" si="178"/>
        <v>0</v>
      </c>
      <c r="BW207" s="23">
        <f t="shared" ca="1" si="179"/>
        <v>0</v>
      </c>
      <c r="BX207" s="23">
        <f t="shared" ca="1" si="180"/>
        <v>0</v>
      </c>
      <c r="BY207" s="23">
        <f t="shared" ca="1" si="181"/>
        <v>0</v>
      </c>
      <c r="BZ207" s="23">
        <f t="shared" ca="1" si="188"/>
        <v>0</v>
      </c>
      <c r="CA207" s="23">
        <f t="shared" ca="1" si="189"/>
        <v>0</v>
      </c>
      <c r="CB207" s="23">
        <f t="shared" ca="1" si="194"/>
        <v>0</v>
      </c>
      <c r="CC207" s="23">
        <f t="shared" ca="1" si="195"/>
        <v>0</v>
      </c>
      <c r="CD207" s="23">
        <f t="shared" ca="1" si="207"/>
        <v>0</v>
      </c>
      <c r="CE207" s="23">
        <f t="shared" ca="1" si="208"/>
        <v>0</v>
      </c>
      <c r="CF207" s="23">
        <f t="shared" ca="1" si="209"/>
        <v>0</v>
      </c>
      <c r="CG207" s="23">
        <f t="shared" ca="1" si="210"/>
        <v>0</v>
      </c>
      <c r="CH207" s="23">
        <f t="shared" ca="1" si="217"/>
        <v>0</v>
      </c>
      <c r="CI207" s="23">
        <f t="shared" ca="1" si="218"/>
        <v>0</v>
      </c>
      <c r="CJ207" s="236">
        <f t="shared" ca="1" si="239"/>
        <v>0</v>
      </c>
      <c r="CQ207" s="23">
        <f t="shared" ca="1" si="182"/>
        <v>0</v>
      </c>
      <c r="CR207" s="23">
        <f t="shared" ca="1" si="183"/>
        <v>0</v>
      </c>
      <c r="CS207" s="23">
        <f t="shared" ca="1" si="211"/>
        <v>0</v>
      </c>
      <c r="CT207" s="23">
        <f t="shared" ca="1" si="212"/>
        <v>0</v>
      </c>
      <c r="CU207" s="23">
        <f t="shared" ca="1" si="213"/>
        <v>0</v>
      </c>
      <c r="CV207" s="23">
        <f t="shared" ca="1" si="214"/>
        <v>0</v>
      </c>
    </row>
    <row r="208" spans="1:100" x14ac:dyDescent="0.2">
      <c r="A208" s="180">
        <f ca="1">VLOOKUP($D208,Curves!$A$2:$I$1700,9)</f>
        <v>6.2258814385103001E-2</v>
      </c>
      <c r="B208" s="86">
        <f t="shared" ca="1" si="222"/>
        <v>0.36117859173772704</v>
      </c>
      <c r="C208" s="86">
        <f t="shared" ca="1" si="223"/>
        <v>31</v>
      </c>
      <c r="D208" s="143">
        <f t="shared" ca="1" si="240"/>
        <v>42948</v>
      </c>
      <c r="E208" s="181">
        <f ca="1">VLOOKUP($D208,Curves!$A$2:$H$1700,2)*$B208</f>
        <v>1.657809736076167</v>
      </c>
      <c r="F208" s="180">
        <f ca="1">VLOOKUP($D208,Curves!$A$2:$H$1700,3)*$B208</f>
        <v>0.10654768456262947</v>
      </c>
      <c r="G208" s="180">
        <f ca="1">VLOOKUP($D208,Curves!$A$2:$H$1700,7)*$B208</f>
        <v>-6.8623932430168136E-2</v>
      </c>
      <c r="H208" s="180">
        <f ca="1">VLOOKUP($D208,Curves!$A$2:$H$1700,5)*$B208</f>
        <v>0</v>
      </c>
      <c r="I208" s="180">
        <f ca="1">VLOOKUP($D208,Curves!$A$2:$H$1700,4)*$B208</f>
        <v>0</v>
      </c>
      <c r="J208" s="182">
        <f ca="1">VLOOKUP($D208,Curves!$A$2:$H$1700,8)*$B208</f>
        <v>0</v>
      </c>
      <c r="K208" s="180">
        <f t="shared" ca="1" si="224"/>
        <v>14.433573020571252</v>
      </c>
      <c r="L208" s="144">
        <f ca="1">VLOOKUP($D208,Curves!$N$2:$T$2600,2)*$B208</f>
        <v>8.9318604932943977</v>
      </c>
      <c r="M208" s="145">
        <f ca="1">VLOOKUP($D208,Curves!$N$2:$T$2600,3)*$B208</f>
        <v>5.5585385268436189</v>
      </c>
      <c r="N208" s="189">
        <f t="shared" ca="1" si="225"/>
        <v>0</v>
      </c>
      <c r="O208" s="190">
        <f t="shared" ca="1" si="226"/>
        <v>0</v>
      </c>
      <c r="P208" s="181">
        <f t="shared" ca="1" si="221"/>
        <v>14.433573020571252</v>
      </c>
      <c r="Q208" s="144">
        <f ca="1">VLOOKUP($D208,Curves!$N$2:$T$2600,4)*$B208</f>
        <v>9.5669338241446784</v>
      </c>
      <c r="R208" s="145">
        <f ca="1">VLOOKUP($D208,Curves!$N$2:$T$2600,5)*$B208</f>
        <v>6.9671350346207541</v>
      </c>
      <c r="S208" s="189">
        <f t="shared" ca="1" si="227"/>
        <v>0</v>
      </c>
      <c r="T208" s="190">
        <f t="shared" ca="1" si="228"/>
        <v>0</v>
      </c>
      <c r="U208" s="157">
        <f t="shared" ca="1" si="229"/>
        <v>13.918893527344991</v>
      </c>
      <c r="V208" s="157">
        <f t="shared" ca="1" si="230"/>
        <v>14.433573020571252</v>
      </c>
      <c r="W208" s="157">
        <f t="shared" ca="1" si="231"/>
        <v>14.433573020571252</v>
      </c>
      <c r="X208" s="144">
        <f ca="1">VLOOKUP($D208,Curves!$N$2:$T$2600,6)*$B208</f>
        <v>6.8417690620490728</v>
      </c>
      <c r="Y208" s="145">
        <f ca="1">VLOOKUP($D208,Curves!$N$2:$T$2600,7)*$B208</f>
        <v>3.859810343569213</v>
      </c>
      <c r="Z208" s="208">
        <f t="shared" ca="1" si="232"/>
        <v>0</v>
      </c>
      <c r="AA208" s="189">
        <f t="shared" ca="1" si="233"/>
        <v>0</v>
      </c>
      <c r="AB208" s="189">
        <f t="shared" ca="1" si="234"/>
        <v>0</v>
      </c>
      <c r="AC208" s="189">
        <f t="shared" ca="1" si="234"/>
        <v>0</v>
      </c>
      <c r="AD208" s="189">
        <f t="shared" ca="1" si="235"/>
        <v>0</v>
      </c>
      <c r="AE208" s="190">
        <f t="shared" ca="1" si="236"/>
        <v>0</v>
      </c>
      <c r="AF208" s="23">
        <f t="shared" ca="1" si="184"/>
        <v>0</v>
      </c>
      <c r="AG208" s="23">
        <f t="shared" ca="1" si="185"/>
        <v>0</v>
      </c>
      <c r="AH208" s="23">
        <f t="shared" ca="1" si="192"/>
        <v>0</v>
      </c>
      <c r="AI208" s="23">
        <f t="shared" ca="1" si="193"/>
        <v>0</v>
      </c>
      <c r="AJ208" s="23">
        <f t="shared" ca="1" si="198"/>
        <v>0</v>
      </c>
      <c r="AK208" s="23">
        <f t="shared" ca="1" si="199"/>
        <v>0</v>
      </c>
      <c r="AL208" s="23">
        <f t="shared" ca="1" si="200"/>
        <v>0</v>
      </c>
      <c r="AM208" s="23">
        <f t="shared" ca="1" si="201"/>
        <v>0</v>
      </c>
      <c r="AN208" s="23">
        <f t="shared" ca="1" si="204"/>
        <v>0</v>
      </c>
      <c r="AO208" s="23">
        <f t="shared" ca="1" si="205"/>
        <v>0</v>
      </c>
      <c r="AP208" s="23">
        <f t="shared" ca="1" si="219"/>
        <v>0</v>
      </c>
      <c r="AQ208" s="23">
        <f t="shared" ca="1" si="220"/>
        <v>0</v>
      </c>
      <c r="AR208" s="236">
        <f t="shared" ca="1" si="237"/>
        <v>0</v>
      </c>
      <c r="AS208" s="23">
        <f t="shared" ca="1" si="245"/>
        <v>0</v>
      </c>
      <c r="AT208" s="23">
        <f t="shared" ca="1" si="246"/>
        <v>0</v>
      </c>
      <c r="AU208" s="23">
        <f t="shared" ref="AU208:AU271" ca="1" si="249">$AU$7*$J$2*$J$5*$S208</f>
        <v>0</v>
      </c>
      <c r="AV208" s="23">
        <f t="shared" ref="AV208:AV271" ca="1" si="250">$AU$7*$J$3*$J$5*$T208</f>
        <v>0</v>
      </c>
      <c r="AW208" s="23">
        <f t="shared" ca="1" si="186"/>
        <v>0</v>
      </c>
      <c r="AX208" s="23">
        <f t="shared" ca="1" si="187"/>
        <v>0</v>
      </c>
      <c r="AY208" s="23">
        <f t="shared" ca="1" si="190"/>
        <v>0</v>
      </c>
      <c r="AZ208" s="23">
        <f t="shared" ca="1" si="191"/>
        <v>0</v>
      </c>
      <c r="BA208" s="23">
        <f t="shared" ca="1" si="196"/>
        <v>0</v>
      </c>
      <c r="BB208" s="23">
        <f t="shared" ca="1" si="197"/>
        <v>0</v>
      </c>
      <c r="BC208" s="23">
        <f t="shared" ca="1" si="202"/>
        <v>0</v>
      </c>
      <c r="BD208" s="23">
        <f t="shared" ca="1" si="203"/>
        <v>0</v>
      </c>
      <c r="BE208" s="23">
        <f t="shared" ca="1" si="215"/>
        <v>0</v>
      </c>
      <c r="BF208" s="23">
        <f t="shared" ca="1" si="216"/>
        <v>0</v>
      </c>
      <c r="BG208" s="23"/>
      <c r="BH208" s="23"/>
      <c r="BI208" s="23"/>
      <c r="BJ208" s="23"/>
      <c r="BK208" s="23"/>
      <c r="BL208" s="23"/>
      <c r="BM208" s="23"/>
      <c r="BN208" s="23"/>
      <c r="BO208" s="236">
        <f t="shared" ca="1" si="238"/>
        <v>0</v>
      </c>
      <c r="BP208" s="23">
        <f t="shared" ca="1" si="241"/>
        <v>0</v>
      </c>
      <c r="BQ208" s="23">
        <f t="shared" ca="1" si="242"/>
        <v>0</v>
      </c>
      <c r="BR208" s="23">
        <f t="shared" ca="1" si="243"/>
        <v>0</v>
      </c>
      <c r="BS208" s="23">
        <f t="shared" ca="1" si="244"/>
        <v>0</v>
      </c>
      <c r="BT208" s="23">
        <f t="shared" ca="1" si="247"/>
        <v>0</v>
      </c>
      <c r="BU208" s="23">
        <f t="shared" ca="1" si="248"/>
        <v>0</v>
      </c>
      <c r="BV208" s="23">
        <f t="shared" ca="1" si="178"/>
        <v>0</v>
      </c>
      <c r="BW208" s="23">
        <f t="shared" ca="1" si="179"/>
        <v>0</v>
      </c>
      <c r="BX208" s="23">
        <f t="shared" ca="1" si="180"/>
        <v>0</v>
      </c>
      <c r="BY208" s="23">
        <f t="shared" ca="1" si="181"/>
        <v>0</v>
      </c>
      <c r="BZ208" s="23">
        <f t="shared" ca="1" si="188"/>
        <v>0</v>
      </c>
      <c r="CA208" s="23">
        <f t="shared" ca="1" si="189"/>
        <v>0</v>
      </c>
      <c r="CB208" s="23">
        <f t="shared" ca="1" si="194"/>
        <v>0</v>
      </c>
      <c r="CC208" s="23">
        <f t="shared" ca="1" si="195"/>
        <v>0</v>
      </c>
      <c r="CD208" s="23">
        <f t="shared" ca="1" si="207"/>
        <v>0</v>
      </c>
      <c r="CE208" s="23">
        <f t="shared" ca="1" si="208"/>
        <v>0</v>
      </c>
      <c r="CF208" s="23">
        <f t="shared" ca="1" si="209"/>
        <v>0</v>
      </c>
      <c r="CG208" s="23">
        <f t="shared" ca="1" si="210"/>
        <v>0</v>
      </c>
      <c r="CH208" s="23">
        <f t="shared" ca="1" si="217"/>
        <v>0</v>
      </c>
      <c r="CI208" s="23">
        <f t="shared" ca="1" si="218"/>
        <v>0</v>
      </c>
      <c r="CJ208" s="236">
        <f t="shared" ca="1" si="239"/>
        <v>0</v>
      </c>
      <c r="CQ208" s="23">
        <f t="shared" ca="1" si="182"/>
        <v>0</v>
      </c>
      <c r="CR208" s="23">
        <f t="shared" ca="1" si="183"/>
        <v>0</v>
      </c>
      <c r="CS208" s="23">
        <f t="shared" ca="1" si="211"/>
        <v>0</v>
      </c>
      <c r="CT208" s="23">
        <f t="shared" ca="1" si="212"/>
        <v>0</v>
      </c>
      <c r="CU208" s="23">
        <f t="shared" ca="1" si="213"/>
        <v>0</v>
      </c>
      <c r="CV208" s="23">
        <f t="shared" ca="1" si="214"/>
        <v>0</v>
      </c>
    </row>
    <row r="209" spans="1:100" x14ac:dyDescent="0.2">
      <c r="A209" s="180">
        <f ca="1">VLOOKUP($D209,Curves!$A$2:$I$1700,9)</f>
        <v>6.2280532218180001E-2</v>
      </c>
      <c r="B209" s="86">
        <f t="shared" ca="1" si="222"/>
        <v>0.35917774309108708</v>
      </c>
      <c r="C209" s="86">
        <f t="shared" ca="1" si="223"/>
        <v>30</v>
      </c>
      <c r="D209" s="143">
        <f t="shared" ca="1" si="240"/>
        <v>42979</v>
      </c>
      <c r="E209" s="181">
        <f ca="1">VLOOKUP($D209,Curves!$A$2:$H$1700,2)*$B209</f>
        <v>1.6547318624206382</v>
      </c>
      <c r="F209" s="180">
        <f ca="1">VLOOKUP($D209,Curves!$A$2:$H$1700,3)*$B209</f>
        <v>0.10595743421187068</v>
      </c>
      <c r="G209" s="180">
        <f ca="1">VLOOKUP($D209,Curves!$A$2:$H$1700,7)*$B209</f>
        <v>-6.824377118730654E-2</v>
      </c>
      <c r="H209" s="180">
        <f ca="1">VLOOKUP($D209,Curves!$A$2:$H$1700,5)*$B209</f>
        <v>0</v>
      </c>
      <c r="I209" s="180">
        <f ca="1">VLOOKUP($D209,Curves!$A$2:$H$1700,4)*$B209</f>
        <v>0</v>
      </c>
      <c r="J209" s="182">
        <f ca="1">VLOOKUP($D209,Curves!$A$2:$H$1700,8)*$B209</f>
        <v>0</v>
      </c>
      <c r="K209" s="180">
        <f t="shared" ca="1" si="224"/>
        <v>14.410488968154786</v>
      </c>
      <c r="L209" s="144">
        <f ca="1">VLOOKUP($D209,Curves!$N$2:$T$2600,2)*$B209</f>
        <v>9.0619688546745927</v>
      </c>
      <c r="M209" s="145">
        <f ca="1">VLOOKUP($D209,Curves!$N$2:$T$2600,3)*$B209</f>
        <v>5.5061948015863651</v>
      </c>
      <c r="N209" s="189">
        <f t="shared" ca="1" si="225"/>
        <v>0</v>
      </c>
      <c r="O209" s="190">
        <f t="shared" ca="1" si="226"/>
        <v>0</v>
      </c>
      <c r="P209" s="181">
        <f t="shared" ca="1" si="221"/>
        <v>14.410488968154786</v>
      </c>
      <c r="Q209" s="144">
        <f ca="1">VLOOKUP($D209,Curves!$N$2:$T$2600,4)*$B209</f>
        <v>10.052701764351475</v>
      </c>
      <c r="R209" s="145">
        <f ca="1">VLOOKUP($D209,Curves!$N$2:$T$2600,5)*$B209</f>
        <v>5.1793430553734758</v>
      </c>
      <c r="S209" s="189">
        <f t="shared" ca="1" si="227"/>
        <v>0</v>
      </c>
      <c r="T209" s="190">
        <f t="shared" ca="1" si="228"/>
        <v>0</v>
      </c>
      <c r="U209" s="157">
        <f t="shared" ca="1" si="229"/>
        <v>13.898660684249988</v>
      </c>
      <c r="V209" s="157">
        <f t="shared" ca="1" si="230"/>
        <v>14.410488968154786</v>
      </c>
      <c r="W209" s="157">
        <f t="shared" ca="1" si="231"/>
        <v>14.410488968154786</v>
      </c>
      <c r="X209" s="144">
        <f ca="1">VLOOKUP($D209,Curves!$N$2:$T$2600,6)*$B209</f>
        <v>7.2528393699782203</v>
      </c>
      <c r="Y209" s="145">
        <f ca="1">VLOOKUP($D209,Curves!$N$2:$T$2600,7)*$B209</f>
        <v>3.7459782096512582</v>
      </c>
      <c r="Z209" s="208">
        <f t="shared" ca="1" si="232"/>
        <v>0</v>
      </c>
      <c r="AA209" s="189">
        <f t="shared" ca="1" si="233"/>
        <v>0</v>
      </c>
      <c r="AB209" s="189">
        <f t="shared" ca="1" si="234"/>
        <v>0</v>
      </c>
      <c r="AC209" s="189">
        <f t="shared" ca="1" si="234"/>
        <v>0</v>
      </c>
      <c r="AD209" s="189">
        <f t="shared" ca="1" si="235"/>
        <v>0</v>
      </c>
      <c r="AE209" s="190">
        <f t="shared" ca="1" si="236"/>
        <v>0</v>
      </c>
      <c r="AF209" s="23">
        <f t="shared" ca="1" si="184"/>
        <v>0</v>
      </c>
      <c r="AG209" s="23">
        <f t="shared" ca="1" si="185"/>
        <v>0</v>
      </c>
      <c r="AH209" s="23">
        <f t="shared" ca="1" si="192"/>
        <v>0</v>
      </c>
      <c r="AI209" s="23">
        <f t="shared" ca="1" si="193"/>
        <v>0</v>
      </c>
      <c r="AJ209" s="23">
        <f t="shared" ca="1" si="198"/>
        <v>0</v>
      </c>
      <c r="AK209" s="23">
        <f t="shared" ca="1" si="199"/>
        <v>0</v>
      </c>
      <c r="AL209" s="23">
        <f t="shared" ca="1" si="200"/>
        <v>0</v>
      </c>
      <c r="AM209" s="23">
        <f t="shared" ca="1" si="201"/>
        <v>0</v>
      </c>
      <c r="AN209" s="23">
        <f t="shared" ca="1" si="204"/>
        <v>0</v>
      </c>
      <c r="AO209" s="23">
        <f t="shared" ca="1" si="205"/>
        <v>0</v>
      </c>
      <c r="AP209" s="23">
        <f t="shared" ca="1" si="219"/>
        <v>0</v>
      </c>
      <c r="AQ209" s="23">
        <f t="shared" ca="1" si="220"/>
        <v>0</v>
      </c>
      <c r="AR209" s="236">
        <f t="shared" ca="1" si="237"/>
        <v>0</v>
      </c>
      <c r="AS209" s="23">
        <f t="shared" ca="1" si="245"/>
        <v>0</v>
      </c>
      <c r="AT209" s="23">
        <f t="shared" ca="1" si="246"/>
        <v>0</v>
      </c>
      <c r="AU209" s="23">
        <f t="shared" ca="1" si="249"/>
        <v>0</v>
      </c>
      <c r="AV209" s="23">
        <f t="shared" ca="1" si="250"/>
        <v>0</v>
      </c>
      <c r="AW209" s="23">
        <f t="shared" ca="1" si="186"/>
        <v>0</v>
      </c>
      <c r="AX209" s="23">
        <f t="shared" ca="1" si="187"/>
        <v>0</v>
      </c>
      <c r="AY209" s="23">
        <f t="shared" ca="1" si="190"/>
        <v>0</v>
      </c>
      <c r="AZ209" s="23">
        <f t="shared" ca="1" si="191"/>
        <v>0</v>
      </c>
      <c r="BA209" s="23">
        <f t="shared" ca="1" si="196"/>
        <v>0</v>
      </c>
      <c r="BB209" s="23">
        <f t="shared" ca="1" si="197"/>
        <v>0</v>
      </c>
      <c r="BC209" s="23">
        <f t="shared" ca="1" si="202"/>
        <v>0</v>
      </c>
      <c r="BD209" s="23">
        <f t="shared" ca="1" si="203"/>
        <v>0</v>
      </c>
      <c r="BE209" s="23">
        <f t="shared" ca="1" si="215"/>
        <v>0</v>
      </c>
      <c r="BF209" s="23">
        <f t="shared" ca="1" si="216"/>
        <v>0</v>
      </c>
      <c r="BG209" s="23"/>
      <c r="BH209" s="23"/>
      <c r="BI209" s="23"/>
      <c r="BJ209" s="23"/>
      <c r="BK209" s="23"/>
      <c r="BL209" s="23"/>
      <c r="BM209" s="23"/>
      <c r="BN209" s="23"/>
      <c r="BO209" s="236">
        <f t="shared" ca="1" si="238"/>
        <v>0</v>
      </c>
      <c r="BP209" s="23">
        <f t="shared" ca="1" si="241"/>
        <v>0</v>
      </c>
      <c r="BQ209" s="23">
        <f t="shared" ca="1" si="242"/>
        <v>0</v>
      </c>
      <c r="BR209" s="23">
        <f t="shared" ca="1" si="243"/>
        <v>0</v>
      </c>
      <c r="BS209" s="23">
        <f t="shared" ca="1" si="244"/>
        <v>0</v>
      </c>
      <c r="BT209" s="23">
        <f t="shared" ca="1" si="247"/>
        <v>0</v>
      </c>
      <c r="BU209" s="23">
        <f t="shared" ca="1" si="248"/>
        <v>0</v>
      </c>
      <c r="BV209" s="23">
        <f t="shared" ref="BV209:BV272" ca="1" si="251">$BV$7*$J$2*$J$5*$AB209</f>
        <v>0</v>
      </c>
      <c r="BW209" s="23">
        <f t="shared" ref="BW209:BW272" ca="1" si="252">$BV$7*$J$3*$J$5*$AC209</f>
        <v>0</v>
      </c>
      <c r="BX209" s="23">
        <f t="shared" ca="1" si="180"/>
        <v>0</v>
      </c>
      <c r="BY209" s="23">
        <f t="shared" ca="1" si="181"/>
        <v>0</v>
      </c>
      <c r="BZ209" s="23">
        <f t="shared" ca="1" si="188"/>
        <v>0</v>
      </c>
      <c r="CA209" s="23">
        <f t="shared" ca="1" si="189"/>
        <v>0</v>
      </c>
      <c r="CB209" s="23">
        <f t="shared" ca="1" si="194"/>
        <v>0</v>
      </c>
      <c r="CC209" s="23">
        <f t="shared" ca="1" si="195"/>
        <v>0</v>
      </c>
      <c r="CD209" s="23">
        <f t="shared" ca="1" si="207"/>
        <v>0</v>
      </c>
      <c r="CE209" s="23">
        <f t="shared" ca="1" si="208"/>
        <v>0</v>
      </c>
      <c r="CF209" s="23">
        <f t="shared" ca="1" si="209"/>
        <v>0</v>
      </c>
      <c r="CG209" s="23">
        <f t="shared" ca="1" si="210"/>
        <v>0</v>
      </c>
      <c r="CH209" s="23">
        <f t="shared" ca="1" si="217"/>
        <v>0</v>
      </c>
      <c r="CI209" s="23">
        <f t="shared" ca="1" si="218"/>
        <v>0</v>
      </c>
      <c r="CJ209" s="236">
        <f t="shared" ca="1" si="239"/>
        <v>0</v>
      </c>
      <c r="CQ209" s="23">
        <f t="shared" ca="1" si="182"/>
        <v>0</v>
      </c>
      <c r="CR209" s="23">
        <f t="shared" ca="1" si="183"/>
        <v>0</v>
      </c>
      <c r="CS209" s="23">
        <f t="shared" ca="1" si="211"/>
        <v>0</v>
      </c>
      <c r="CT209" s="23">
        <f t="shared" ca="1" si="212"/>
        <v>0</v>
      </c>
      <c r="CU209" s="23">
        <f t="shared" ca="1" si="213"/>
        <v>0</v>
      </c>
      <c r="CV209" s="23">
        <f t="shared" ca="1" si="214"/>
        <v>0</v>
      </c>
    </row>
    <row r="210" spans="1:100" x14ac:dyDescent="0.2">
      <c r="A210" s="180">
        <f ca="1">VLOOKUP($D210,Curves!$A$2:$I$1700,9)</f>
        <v>6.2301549476145003E-2</v>
      </c>
      <c r="B210" s="86">
        <f t="shared" ca="1" si="222"/>
        <v>0.35725077741646083</v>
      </c>
      <c r="C210" s="86">
        <f t="shared" ca="1" si="223"/>
        <v>31</v>
      </c>
      <c r="D210" s="143">
        <f t="shared" ca="1" si="240"/>
        <v>43009</v>
      </c>
      <c r="E210" s="181">
        <f ca="1">VLOOKUP($D210,Curves!$A$2:$H$1700,2)*$B210</f>
        <v>1.6494268393317997</v>
      </c>
      <c r="F210" s="180">
        <f ca="1">VLOOKUP($D210,Curves!$A$2:$H$1700,3)*$B210</f>
        <v>0.10538897933785595</v>
      </c>
      <c r="G210" s="180">
        <f ca="1">VLOOKUP($D210,Curves!$A$2:$H$1700,7)*$B210</f>
        <v>-6.7877647709127562E-2</v>
      </c>
      <c r="H210" s="180">
        <f ca="1">VLOOKUP($D210,Curves!$A$2:$H$1700,5)*$B210</f>
        <v>0</v>
      </c>
      <c r="I210" s="180">
        <f ca="1">VLOOKUP($D210,Curves!$A$2:$H$1700,4)*$B210</f>
        <v>0</v>
      </c>
      <c r="J210" s="182">
        <f ca="1">VLOOKUP($D210,Curves!$A$2:$H$1700,8)*$B210</f>
        <v>0</v>
      </c>
      <c r="K210" s="180">
        <f t="shared" ca="1" si="224"/>
        <v>14.370701294988498</v>
      </c>
      <c r="L210" s="144">
        <f ca="1">VLOOKUP($D210,Curves!$N$2:$T$2600,2)*$B210</f>
        <v>20.088126069871439</v>
      </c>
      <c r="M210" s="145">
        <f ca="1">VLOOKUP($D210,Curves!$N$2:$T$2600,3)*$B210</f>
        <v>5.537387049955143</v>
      </c>
      <c r="N210" s="189">
        <f t="shared" ca="1" si="225"/>
        <v>1</v>
      </c>
      <c r="O210" s="190">
        <f t="shared" ca="1" si="226"/>
        <v>0</v>
      </c>
      <c r="P210" s="181">
        <f t="shared" ca="1" si="221"/>
        <v>14.370701294988498</v>
      </c>
      <c r="Q210" s="144">
        <f ca="1">VLOOKUP($D210,Curves!$N$2:$T$2600,4)*$B210</f>
        <v>12.856775880122251</v>
      </c>
      <c r="R210" s="145">
        <f ca="1">VLOOKUP($D210,Curves!$N$2:$T$2600,5)*$B210</f>
        <v>6.2983312058522039</v>
      </c>
      <c r="S210" s="189">
        <f t="shared" ca="1" si="227"/>
        <v>0</v>
      </c>
      <c r="T210" s="190">
        <f t="shared" ca="1" si="228"/>
        <v>0</v>
      </c>
      <c r="U210" s="157">
        <f t="shared" ca="1" si="229"/>
        <v>13.861618937170041</v>
      </c>
      <c r="V210" s="157">
        <f t="shared" ca="1" si="230"/>
        <v>14.370701294988498</v>
      </c>
      <c r="W210" s="157">
        <f t="shared" ca="1" si="231"/>
        <v>14.370701294988498</v>
      </c>
      <c r="X210" s="144">
        <f ca="1">VLOOKUP($D210,Curves!$N$2:$T$2600,6)*$B210</f>
        <v>20.968083280053822</v>
      </c>
      <c r="Y210" s="145">
        <f ca="1">VLOOKUP($D210,Curves!$N$2:$T$2600,7)*$B210</f>
        <v>1.0774237649229317</v>
      </c>
      <c r="Z210" s="208">
        <f t="shared" ca="1" si="232"/>
        <v>1</v>
      </c>
      <c r="AA210" s="189">
        <f t="shared" ca="1" si="233"/>
        <v>0</v>
      </c>
      <c r="AB210" s="189">
        <f t="shared" ca="1" si="234"/>
        <v>1</v>
      </c>
      <c r="AC210" s="189">
        <f t="shared" ca="1" si="234"/>
        <v>1</v>
      </c>
      <c r="AD210" s="189">
        <f t="shared" ca="1" si="235"/>
        <v>1</v>
      </c>
      <c r="AE210" s="190">
        <f t="shared" ca="1" si="236"/>
        <v>0</v>
      </c>
      <c r="AF210" s="23">
        <f t="shared" ca="1" si="184"/>
        <v>105600</v>
      </c>
      <c r="AG210" s="23">
        <f t="shared" ca="1" si="185"/>
        <v>0</v>
      </c>
      <c r="AH210" s="23">
        <f t="shared" ca="1" si="192"/>
        <v>61200</v>
      </c>
      <c r="AI210" s="23">
        <f t="shared" ca="1" si="193"/>
        <v>0</v>
      </c>
      <c r="AJ210" s="23">
        <f t="shared" ca="1" si="198"/>
        <v>50400</v>
      </c>
      <c r="AK210" s="23">
        <f t="shared" ca="1" si="199"/>
        <v>0</v>
      </c>
      <c r="AL210" s="23">
        <f t="shared" ca="1" si="200"/>
        <v>60000</v>
      </c>
      <c r="AM210" s="23">
        <f t="shared" ca="1" si="201"/>
        <v>0</v>
      </c>
      <c r="AN210" s="23">
        <f t="shared" ca="1" si="204"/>
        <v>126720</v>
      </c>
      <c r="AO210" s="23">
        <f t="shared" ca="1" si="205"/>
        <v>0</v>
      </c>
      <c r="AP210" s="23">
        <f t="shared" ca="1" si="219"/>
        <v>66000</v>
      </c>
      <c r="AQ210" s="23">
        <f t="shared" ca="1" si="220"/>
        <v>0</v>
      </c>
      <c r="AR210" s="236">
        <f t="shared" ca="1" si="237"/>
        <v>469920</v>
      </c>
      <c r="AS210" s="23">
        <f t="shared" ca="1" si="245"/>
        <v>0</v>
      </c>
      <c r="AT210" s="23">
        <f t="shared" ca="1" si="246"/>
        <v>0</v>
      </c>
      <c r="AU210" s="23">
        <f t="shared" ca="1" si="249"/>
        <v>0</v>
      </c>
      <c r="AV210" s="23">
        <f t="shared" ca="1" si="250"/>
        <v>0</v>
      </c>
      <c r="AW210" s="23">
        <f t="shared" ca="1" si="186"/>
        <v>0</v>
      </c>
      <c r="AX210" s="23">
        <f t="shared" ca="1" si="187"/>
        <v>0</v>
      </c>
      <c r="AY210" s="23">
        <f t="shared" ca="1" si="190"/>
        <v>0</v>
      </c>
      <c r="AZ210" s="23">
        <f t="shared" ca="1" si="191"/>
        <v>0</v>
      </c>
      <c r="BA210" s="23">
        <f t="shared" ca="1" si="196"/>
        <v>0</v>
      </c>
      <c r="BB210" s="23">
        <f t="shared" ca="1" si="197"/>
        <v>0</v>
      </c>
      <c r="BC210" s="23">
        <f t="shared" ca="1" si="202"/>
        <v>0</v>
      </c>
      <c r="BD210" s="23">
        <f t="shared" ca="1" si="203"/>
        <v>0</v>
      </c>
      <c r="BE210" s="23">
        <f t="shared" ca="1" si="215"/>
        <v>0</v>
      </c>
      <c r="BF210" s="23">
        <f t="shared" ca="1" si="216"/>
        <v>0</v>
      </c>
      <c r="BG210" s="23"/>
      <c r="BH210" s="23"/>
      <c r="BI210" s="23"/>
      <c r="BJ210" s="23"/>
      <c r="BK210" s="23"/>
      <c r="BL210" s="23"/>
      <c r="BM210" s="23"/>
      <c r="BN210" s="23"/>
      <c r="BO210" s="236">
        <f t="shared" ca="1" si="238"/>
        <v>0</v>
      </c>
      <c r="BP210" s="23">
        <f t="shared" ca="1" si="241"/>
        <v>65400</v>
      </c>
      <c r="BQ210" s="23">
        <f t="shared" ca="1" si="242"/>
        <v>32700</v>
      </c>
      <c r="BR210" s="23">
        <f t="shared" ca="1" si="243"/>
        <v>62400</v>
      </c>
      <c r="BS210" s="23">
        <f t="shared" ca="1" si="244"/>
        <v>31200</v>
      </c>
      <c r="BT210" s="23">
        <f t="shared" ca="1" si="247"/>
        <v>67200</v>
      </c>
      <c r="BU210" s="23">
        <f t="shared" ca="1" si="248"/>
        <v>33600</v>
      </c>
      <c r="BV210" s="23">
        <f t="shared" ca="1" si="251"/>
        <v>8400</v>
      </c>
      <c r="BW210" s="23">
        <f t="shared" ca="1" si="252"/>
        <v>4200</v>
      </c>
      <c r="BX210" s="23">
        <f t="shared" ca="1" si="180"/>
        <v>66000</v>
      </c>
      <c r="BY210" s="23">
        <f t="shared" ca="1" si="181"/>
        <v>33000</v>
      </c>
      <c r="BZ210" s="23">
        <f t="shared" ca="1" si="188"/>
        <v>66000</v>
      </c>
      <c r="CA210" s="23">
        <f t="shared" ca="1" si="189"/>
        <v>33000</v>
      </c>
      <c r="CB210" s="23">
        <f t="shared" ca="1" si="194"/>
        <v>240000</v>
      </c>
      <c r="CC210" s="23">
        <f t="shared" ca="1" si="195"/>
        <v>120000</v>
      </c>
      <c r="CD210" s="23">
        <f t="shared" ca="1" si="207"/>
        <v>120000</v>
      </c>
      <c r="CE210" s="23">
        <f t="shared" ca="1" si="208"/>
        <v>60000</v>
      </c>
      <c r="CF210" s="23">
        <f t="shared" ca="1" si="209"/>
        <v>63600</v>
      </c>
      <c r="CG210" s="23">
        <f t="shared" ca="1" si="210"/>
        <v>31800</v>
      </c>
      <c r="CH210" s="23">
        <f t="shared" ca="1" si="217"/>
        <v>90000</v>
      </c>
      <c r="CI210" s="23">
        <f t="shared" ca="1" si="218"/>
        <v>45000</v>
      </c>
      <c r="CJ210" s="236">
        <f t="shared" ca="1" si="239"/>
        <v>1273500</v>
      </c>
      <c r="CQ210" s="23">
        <f t="shared" ca="1" si="182"/>
        <v>30000</v>
      </c>
      <c r="CR210" s="23">
        <f t="shared" ca="1" si="183"/>
        <v>15000</v>
      </c>
      <c r="CS210" s="23">
        <f t="shared" ca="1" si="211"/>
        <v>60000</v>
      </c>
      <c r="CT210" s="23">
        <f t="shared" ca="1" si="212"/>
        <v>30000</v>
      </c>
      <c r="CU210" s="23">
        <f t="shared" ca="1" si="213"/>
        <v>120000</v>
      </c>
      <c r="CV210" s="23">
        <f t="shared" ca="1" si="214"/>
        <v>60000</v>
      </c>
    </row>
    <row r="211" spans="1:100" x14ac:dyDescent="0.2">
      <c r="A211" s="180">
        <f ca="1">VLOOKUP($D211,Curves!$A$2:$I$1700,9)</f>
        <v>6.232326730953E-2</v>
      </c>
      <c r="B211" s="86">
        <f t="shared" ca="1" si="222"/>
        <v>0.35526919123703954</v>
      </c>
      <c r="C211" s="86">
        <f t="shared" ca="1" si="223"/>
        <v>30</v>
      </c>
      <c r="D211" s="143">
        <f t="shared" ca="1" si="240"/>
        <v>43040</v>
      </c>
      <c r="E211" s="181">
        <f ca="1">VLOOKUP($D211,Curves!$A$2:$H$1700,2)*$B211</f>
        <v>1.6917918886707821</v>
      </c>
      <c r="F211" s="180">
        <f ca="1">VLOOKUP($D211,Curves!$A$2:$H$1700,3)*$B211</f>
        <v>4.2632302948444743E-2</v>
      </c>
      <c r="G211" s="180">
        <f ca="1">VLOOKUP($D211,Curves!$A$2:$H$1700,7)*$B211</f>
        <v>-6.750114633503751E-2</v>
      </c>
      <c r="H211" s="180">
        <f ca="1">VLOOKUP($D211,Curves!$A$2:$H$1700,5)*$B211</f>
        <v>0</v>
      </c>
      <c r="I211" s="180">
        <f ca="1">VLOOKUP($D211,Curves!$A$2:$H$1700,4)*$B211</f>
        <v>0</v>
      </c>
      <c r="J211" s="182">
        <f ca="1">VLOOKUP($D211,Curves!$A$2:$H$1700,8)*$B211</f>
        <v>0</v>
      </c>
      <c r="K211" s="180">
        <f t="shared" ca="1" si="224"/>
        <v>14.688439165030866</v>
      </c>
      <c r="L211" s="144">
        <f ca="1">VLOOKUP($D211,Curves!$N$2:$T$2600,2)*$B211</f>
        <v>15.201570967886358</v>
      </c>
      <c r="M211" s="145">
        <f ca="1">VLOOKUP($D211,Curves!$N$2:$T$2600,3)*$B211</f>
        <v>5.6985178274421138</v>
      </c>
      <c r="N211" s="189">
        <f t="shared" ca="1" si="225"/>
        <v>1</v>
      </c>
      <c r="O211" s="190">
        <f t="shared" ca="1" si="226"/>
        <v>0</v>
      </c>
      <c r="P211" s="181">
        <f t="shared" ca="1" si="221"/>
        <v>14.688439165030866</v>
      </c>
      <c r="Q211" s="144">
        <f ca="1">VLOOKUP($D211,Curves!$N$2:$T$2600,4)*$B211</f>
        <v>16.652311976487411</v>
      </c>
      <c r="R211" s="145">
        <f ca="1">VLOOKUP($D211,Curves!$N$2:$T$2600,5)*$B211</f>
        <v>6.7003769467305654</v>
      </c>
      <c r="S211" s="189">
        <f t="shared" ca="1" si="227"/>
        <v>1</v>
      </c>
      <c r="T211" s="190">
        <f t="shared" ca="1" si="228"/>
        <v>0</v>
      </c>
      <c r="U211" s="157">
        <f t="shared" ca="1" si="229"/>
        <v>14.182180567518085</v>
      </c>
      <c r="V211" s="157">
        <f t="shared" ca="1" si="230"/>
        <v>14.688439165030866</v>
      </c>
      <c r="W211" s="157">
        <f t="shared" ca="1" si="231"/>
        <v>14.688439165030866</v>
      </c>
      <c r="X211" s="144">
        <f ca="1">VLOOKUP($D211,Curves!$N$2:$T$2600,6)*$B211</f>
        <v>15.570031927961701</v>
      </c>
      <c r="Y211" s="145">
        <f ca="1">VLOOKUP($D211,Curves!$N$2:$T$2600,7)*$B211</f>
        <v>6.5451801339013667</v>
      </c>
      <c r="Z211" s="208">
        <f t="shared" ca="1" si="232"/>
        <v>1</v>
      </c>
      <c r="AA211" s="189">
        <f t="shared" ca="1" si="233"/>
        <v>0</v>
      </c>
      <c r="AB211" s="189">
        <f t="shared" ca="1" si="234"/>
        <v>1</v>
      </c>
      <c r="AC211" s="189">
        <f t="shared" ca="1" si="234"/>
        <v>1</v>
      </c>
      <c r="AD211" s="189">
        <f t="shared" ca="1" si="235"/>
        <v>1</v>
      </c>
      <c r="AE211" s="190">
        <f t="shared" ca="1" si="236"/>
        <v>0</v>
      </c>
      <c r="AF211" s="23">
        <f t="shared" ca="1" si="184"/>
        <v>105600</v>
      </c>
      <c r="AG211" s="23">
        <f t="shared" ca="1" si="185"/>
        <v>0</v>
      </c>
      <c r="AH211" s="23">
        <f t="shared" ca="1" si="192"/>
        <v>61200</v>
      </c>
      <c r="AI211" s="23">
        <f t="shared" ca="1" si="193"/>
        <v>0</v>
      </c>
      <c r="AJ211" s="23">
        <f t="shared" ca="1" si="198"/>
        <v>50400</v>
      </c>
      <c r="AK211" s="23">
        <f t="shared" ca="1" si="199"/>
        <v>0</v>
      </c>
      <c r="AL211" s="23">
        <f t="shared" ca="1" si="200"/>
        <v>60000</v>
      </c>
      <c r="AM211" s="23">
        <f t="shared" ca="1" si="201"/>
        <v>0</v>
      </c>
      <c r="AN211" s="23">
        <f t="shared" ca="1" si="204"/>
        <v>126720</v>
      </c>
      <c r="AO211" s="23">
        <f t="shared" ca="1" si="205"/>
        <v>0</v>
      </c>
      <c r="AP211" s="23">
        <f t="shared" ca="1" si="219"/>
        <v>66000</v>
      </c>
      <c r="AQ211" s="23">
        <f t="shared" ca="1" si="220"/>
        <v>0</v>
      </c>
      <c r="AR211" s="236">
        <f t="shared" ca="1" si="237"/>
        <v>469920</v>
      </c>
      <c r="AS211" s="23">
        <f t="shared" ca="1" si="245"/>
        <v>60000</v>
      </c>
      <c r="AT211" s="23">
        <f t="shared" ca="1" si="246"/>
        <v>0</v>
      </c>
      <c r="AU211" s="23">
        <f t="shared" ca="1" si="249"/>
        <v>60000</v>
      </c>
      <c r="AV211" s="23">
        <f t="shared" ca="1" si="250"/>
        <v>0</v>
      </c>
      <c r="AW211" s="23">
        <f t="shared" ca="1" si="186"/>
        <v>105600</v>
      </c>
      <c r="AX211" s="23">
        <f t="shared" ca="1" si="187"/>
        <v>0</v>
      </c>
      <c r="AY211" s="23">
        <f t="shared" ca="1" si="190"/>
        <v>130800</v>
      </c>
      <c r="AZ211" s="23">
        <f t="shared" ca="1" si="191"/>
        <v>0</v>
      </c>
      <c r="BA211" s="23">
        <f t="shared" ca="1" si="196"/>
        <v>60000</v>
      </c>
      <c r="BB211" s="23">
        <f t="shared" ca="1" si="197"/>
        <v>0</v>
      </c>
      <c r="BC211" s="23">
        <f t="shared" ca="1" si="202"/>
        <v>63600</v>
      </c>
      <c r="BD211" s="23">
        <f t="shared" ca="1" si="203"/>
        <v>0</v>
      </c>
      <c r="BE211" s="23">
        <f t="shared" ca="1" si="215"/>
        <v>63600</v>
      </c>
      <c r="BF211" s="23">
        <f t="shared" ca="1" si="216"/>
        <v>0</v>
      </c>
      <c r="BG211" s="23"/>
      <c r="BH211" s="23"/>
      <c r="BI211" s="23"/>
      <c r="BJ211" s="23"/>
      <c r="BK211" s="23"/>
      <c r="BL211" s="23"/>
      <c r="BM211" s="23"/>
      <c r="BN211" s="23"/>
      <c r="BO211" s="236">
        <f t="shared" ca="1" si="238"/>
        <v>543600</v>
      </c>
      <c r="BP211" s="23">
        <f t="shared" ca="1" si="241"/>
        <v>65400</v>
      </c>
      <c r="BQ211" s="23">
        <f t="shared" ca="1" si="242"/>
        <v>32700</v>
      </c>
      <c r="BR211" s="23">
        <f t="shared" ca="1" si="243"/>
        <v>62400</v>
      </c>
      <c r="BS211" s="23">
        <f t="shared" ca="1" si="244"/>
        <v>31200</v>
      </c>
      <c r="BT211" s="23">
        <f t="shared" ca="1" si="247"/>
        <v>67200</v>
      </c>
      <c r="BU211" s="23">
        <f t="shared" ca="1" si="248"/>
        <v>33600</v>
      </c>
      <c r="BV211" s="23">
        <f t="shared" ca="1" si="251"/>
        <v>8400</v>
      </c>
      <c r="BW211" s="23">
        <f t="shared" ca="1" si="252"/>
        <v>4200</v>
      </c>
      <c r="BX211" s="23">
        <f t="shared" ca="1" si="180"/>
        <v>66000</v>
      </c>
      <c r="BY211" s="23">
        <f t="shared" ca="1" si="181"/>
        <v>33000</v>
      </c>
      <c r="BZ211" s="23">
        <f t="shared" ca="1" si="188"/>
        <v>66000</v>
      </c>
      <c r="CA211" s="23">
        <f t="shared" ca="1" si="189"/>
        <v>33000</v>
      </c>
      <c r="CB211" s="23">
        <f t="shared" ca="1" si="194"/>
        <v>240000</v>
      </c>
      <c r="CC211" s="23">
        <f t="shared" ca="1" si="195"/>
        <v>120000</v>
      </c>
      <c r="CD211" s="23">
        <f t="shared" ca="1" si="207"/>
        <v>120000</v>
      </c>
      <c r="CE211" s="23">
        <f t="shared" ca="1" si="208"/>
        <v>60000</v>
      </c>
      <c r="CF211" s="23">
        <f t="shared" ca="1" si="209"/>
        <v>63600</v>
      </c>
      <c r="CG211" s="23">
        <f t="shared" ca="1" si="210"/>
        <v>31800</v>
      </c>
      <c r="CH211" s="23">
        <f t="shared" ca="1" si="217"/>
        <v>90000</v>
      </c>
      <c r="CI211" s="23">
        <f t="shared" ca="1" si="218"/>
        <v>45000</v>
      </c>
      <c r="CJ211" s="236">
        <f t="shared" ca="1" si="239"/>
        <v>1273500</v>
      </c>
      <c r="CQ211" s="23">
        <f t="shared" ca="1" si="182"/>
        <v>30000</v>
      </c>
      <c r="CR211" s="23">
        <f t="shared" ca="1" si="183"/>
        <v>15000</v>
      </c>
      <c r="CS211" s="23">
        <f t="shared" ca="1" si="211"/>
        <v>60000</v>
      </c>
      <c r="CT211" s="23">
        <f t="shared" ca="1" si="212"/>
        <v>30000</v>
      </c>
      <c r="CU211" s="23">
        <f t="shared" ca="1" si="213"/>
        <v>120000</v>
      </c>
      <c r="CV211" s="23">
        <f t="shared" ca="1" si="214"/>
        <v>60000</v>
      </c>
    </row>
    <row r="212" spans="1:100" x14ac:dyDescent="0.2">
      <c r="A212" s="180">
        <f ca="1">VLOOKUP($D212,Curves!$A$2:$I$1700,9)</f>
        <v>6.2344284567793999E-2</v>
      </c>
      <c r="B212" s="86">
        <f t="shared" ca="1" si="222"/>
        <v>0.35336079150468319</v>
      </c>
      <c r="C212" s="86">
        <f t="shared" ca="1" si="223"/>
        <v>31</v>
      </c>
      <c r="D212" s="143">
        <f t="shared" ca="1" si="240"/>
        <v>43070</v>
      </c>
      <c r="E212" s="181">
        <f ca="1">VLOOKUP($D212,Curves!$A$2:$H$1700,2)*$B212</f>
        <v>1.7304077959984336</v>
      </c>
      <c r="F212" s="180">
        <f ca="1">VLOOKUP($D212,Curves!$A$2:$H$1700,3)*$B212</f>
        <v>4.240329498056198E-2</v>
      </c>
      <c r="G212" s="180">
        <f ca="1">VLOOKUP($D212,Curves!$A$2:$H$1700,7)*$B212</f>
        <v>-6.7138550385889811E-2</v>
      </c>
      <c r="H212" s="180">
        <f ca="1">VLOOKUP($D212,Curves!$A$2:$H$1700,5)*$B212</f>
        <v>0</v>
      </c>
      <c r="I212" s="180">
        <f ca="1">VLOOKUP($D212,Curves!$A$2:$H$1700,4)*$B212</f>
        <v>0</v>
      </c>
      <c r="J212" s="182">
        <f ca="1">VLOOKUP($D212,Curves!$A$2:$H$1700,8)*$B212</f>
        <v>0</v>
      </c>
      <c r="K212" s="180">
        <f t="shared" ca="1" si="224"/>
        <v>14.978058469988252</v>
      </c>
      <c r="L212" s="144">
        <f ca="1">VLOOKUP($D212,Curves!$N$2:$T$2600,2)*$B212</f>
        <v>19.360242177855444</v>
      </c>
      <c r="M212" s="145">
        <f ca="1">VLOOKUP($D212,Curves!$N$2:$T$2600,3)*$B212</f>
        <v>6.8622665710209478</v>
      </c>
      <c r="N212" s="189">
        <f t="shared" ca="1" si="225"/>
        <v>1</v>
      </c>
      <c r="O212" s="190">
        <f t="shared" ca="1" si="226"/>
        <v>0</v>
      </c>
      <c r="P212" s="181">
        <f t="shared" ca="1" si="221"/>
        <v>14.978058469988252</v>
      </c>
      <c r="Q212" s="144">
        <f ca="1">VLOOKUP($D212,Curves!$N$2:$T$2600,4)*$B212</f>
        <v>21.156551031595935</v>
      </c>
      <c r="R212" s="145">
        <f ca="1">VLOOKUP($D212,Curves!$N$2:$T$2600,5)*$B212</f>
        <v>8.7668812372311891</v>
      </c>
      <c r="S212" s="189">
        <f t="shared" ca="1" si="227"/>
        <v>1</v>
      </c>
      <c r="T212" s="190">
        <f t="shared" ca="1" si="228"/>
        <v>0</v>
      </c>
      <c r="U212" s="157">
        <f t="shared" ca="1" si="229"/>
        <v>14.474519342094078</v>
      </c>
      <c r="V212" s="157">
        <f t="shared" ca="1" si="230"/>
        <v>14.978058469988252</v>
      </c>
      <c r="W212" s="157">
        <f t="shared" ca="1" si="231"/>
        <v>14.978058469988252</v>
      </c>
      <c r="X212" s="144">
        <f ca="1">VLOOKUP($D212,Curves!$N$2:$T$2600,6)*$B212</f>
        <v>20.786806250479724</v>
      </c>
      <c r="Y212" s="145">
        <f ca="1">VLOOKUP($D212,Curves!$N$2:$T$2600,7)*$B212</f>
        <v>8.1400405207692135</v>
      </c>
      <c r="Z212" s="208">
        <f t="shared" ca="1" si="232"/>
        <v>1</v>
      </c>
      <c r="AA212" s="189">
        <f t="shared" ca="1" si="233"/>
        <v>0</v>
      </c>
      <c r="AB212" s="189">
        <f t="shared" ca="1" si="234"/>
        <v>1</v>
      </c>
      <c r="AC212" s="189">
        <f t="shared" ca="1" si="234"/>
        <v>1</v>
      </c>
      <c r="AD212" s="189">
        <f t="shared" ca="1" si="235"/>
        <v>1</v>
      </c>
      <c r="AE212" s="190">
        <f t="shared" ca="1" si="236"/>
        <v>0</v>
      </c>
      <c r="AF212" s="23">
        <f t="shared" ca="1" si="184"/>
        <v>105600</v>
      </c>
      <c r="AG212" s="23">
        <f t="shared" ca="1" si="185"/>
        <v>0</v>
      </c>
      <c r="AH212" s="23">
        <f t="shared" ca="1" si="192"/>
        <v>61200</v>
      </c>
      <c r="AI212" s="23">
        <f t="shared" ca="1" si="193"/>
        <v>0</v>
      </c>
      <c r="AJ212" s="23">
        <f t="shared" ca="1" si="198"/>
        <v>50400</v>
      </c>
      <c r="AK212" s="23">
        <f t="shared" ca="1" si="199"/>
        <v>0</v>
      </c>
      <c r="AL212" s="23">
        <f t="shared" ca="1" si="200"/>
        <v>60000</v>
      </c>
      <c r="AM212" s="23">
        <f t="shared" ca="1" si="201"/>
        <v>0</v>
      </c>
      <c r="AN212" s="23">
        <f t="shared" ca="1" si="204"/>
        <v>126720</v>
      </c>
      <c r="AO212" s="23">
        <f t="shared" ca="1" si="205"/>
        <v>0</v>
      </c>
      <c r="AP212" s="23">
        <f t="shared" ca="1" si="219"/>
        <v>66000</v>
      </c>
      <c r="AQ212" s="23">
        <f t="shared" ca="1" si="220"/>
        <v>0</v>
      </c>
      <c r="AR212" s="236">
        <f t="shared" ca="1" si="237"/>
        <v>469920</v>
      </c>
      <c r="AS212" s="23">
        <f t="shared" ca="1" si="245"/>
        <v>60000</v>
      </c>
      <c r="AT212" s="23">
        <f t="shared" ca="1" si="246"/>
        <v>0</v>
      </c>
      <c r="AU212" s="23">
        <f t="shared" ca="1" si="249"/>
        <v>60000</v>
      </c>
      <c r="AV212" s="23">
        <f t="shared" ca="1" si="250"/>
        <v>0</v>
      </c>
      <c r="AW212" s="23">
        <f t="shared" ca="1" si="186"/>
        <v>105600</v>
      </c>
      <c r="AX212" s="23">
        <f t="shared" ca="1" si="187"/>
        <v>0</v>
      </c>
      <c r="AY212" s="23">
        <f t="shared" ca="1" si="190"/>
        <v>130800</v>
      </c>
      <c r="AZ212" s="23">
        <f t="shared" ca="1" si="191"/>
        <v>0</v>
      </c>
      <c r="BA212" s="23">
        <f t="shared" ca="1" si="196"/>
        <v>60000</v>
      </c>
      <c r="BB212" s="23">
        <f t="shared" ca="1" si="197"/>
        <v>0</v>
      </c>
      <c r="BC212" s="23">
        <f t="shared" ca="1" si="202"/>
        <v>63600</v>
      </c>
      <c r="BD212" s="23">
        <f t="shared" ca="1" si="203"/>
        <v>0</v>
      </c>
      <c r="BE212" s="23">
        <f t="shared" ca="1" si="215"/>
        <v>63600</v>
      </c>
      <c r="BF212" s="23">
        <f t="shared" ca="1" si="216"/>
        <v>0</v>
      </c>
      <c r="BG212" s="23"/>
      <c r="BH212" s="23"/>
      <c r="BI212" s="23"/>
      <c r="BJ212" s="23"/>
      <c r="BK212" s="23"/>
      <c r="BL212" s="23"/>
      <c r="BM212" s="23"/>
      <c r="BN212" s="23"/>
      <c r="BO212" s="236">
        <f t="shared" ca="1" si="238"/>
        <v>543600</v>
      </c>
      <c r="BP212" s="23">
        <f t="shared" ca="1" si="241"/>
        <v>65400</v>
      </c>
      <c r="BQ212" s="23">
        <f t="shared" ca="1" si="242"/>
        <v>32700</v>
      </c>
      <c r="BR212" s="23">
        <f t="shared" ca="1" si="243"/>
        <v>62400</v>
      </c>
      <c r="BS212" s="23">
        <f t="shared" ca="1" si="244"/>
        <v>31200</v>
      </c>
      <c r="BT212" s="23">
        <f t="shared" ca="1" si="247"/>
        <v>67200</v>
      </c>
      <c r="BU212" s="23">
        <f t="shared" ca="1" si="248"/>
        <v>33600</v>
      </c>
      <c r="BV212" s="23">
        <f t="shared" ca="1" si="251"/>
        <v>8400</v>
      </c>
      <c r="BW212" s="23">
        <f t="shared" ca="1" si="252"/>
        <v>4200</v>
      </c>
      <c r="BX212" s="23">
        <f t="shared" ca="1" si="180"/>
        <v>66000</v>
      </c>
      <c r="BY212" s="23">
        <f t="shared" ca="1" si="181"/>
        <v>33000</v>
      </c>
      <c r="BZ212" s="23">
        <f t="shared" ca="1" si="188"/>
        <v>66000</v>
      </c>
      <c r="CA212" s="23">
        <f t="shared" ca="1" si="189"/>
        <v>33000</v>
      </c>
      <c r="CB212" s="23">
        <f t="shared" ca="1" si="194"/>
        <v>240000</v>
      </c>
      <c r="CC212" s="23">
        <f t="shared" ca="1" si="195"/>
        <v>120000</v>
      </c>
      <c r="CD212" s="23">
        <f t="shared" ca="1" si="207"/>
        <v>120000</v>
      </c>
      <c r="CE212" s="23">
        <f t="shared" ca="1" si="208"/>
        <v>60000</v>
      </c>
      <c r="CF212" s="23">
        <f t="shared" ca="1" si="209"/>
        <v>63600</v>
      </c>
      <c r="CG212" s="23">
        <f t="shared" ca="1" si="210"/>
        <v>31800</v>
      </c>
      <c r="CH212" s="23">
        <f t="shared" ca="1" si="217"/>
        <v>90000</v>
      </c>
      <c r="CI212" s="23">
        <f t="shared" ca="1" si="218"/>
        <v>45000</v>
      </c>
      <c r="CJ212" s="236">
        <f t="shared" ca="1" si="239"/>
        <v>1273500</v>
      </c>
      <c r="CQ212" s="23">
        <f t="shared" ca="1" si="182"/>
        <v>30000</v>
      </c>
      <c r="CR212" s="23">
        <f t="shared" ca="1" si="183"/>
        <v>15000</v>
      </c>
      <c r="CS212" s="23">
        <f t="shared" ca="1" si="211"/>
        <v>60000</v>
      </c>
      <c r="CT212" s="23">
        <f t="shared" ca="1" si="212"/>
        <v>30000</v>
      </c>
      <c r="CU212" s="23">
        <f t="shared" ca="1" si="213"/>
        <v>120000</v>
      </c>
      <c r="CV212" s="23">
        <f t="shared" ca="1" si="214"/>
        <v>60000</v>
      </c>
    </row>
    <row r="213" spans="1:100" x14ac:dyDescent="0.2">
      <c r="A213" s="180">
        <f ca="1">VLOOKUP($D213,Curves!$A$2:$I$1700,9)</f>
        <v>6.2366002401487E-2</v>
      </c>
      <c r="B213" s="86">
        <f t="shared" ca="1" si="222"/>
        <v>0.35139831269807115</v>
      </c>
      <c r="C213" s="86">
        <f t="shared" ca="1" si="223"/>
        <v>31</v>
      </c>
      <c r="D213" s="143">
        <f t="shared" ca="1" si="240"/>
        <v>43101</v>
      </c>
      <c r="E213" s="181">
        <f ca="1">VLOOKUP($D213,Curves!$A$2:$H$1700,2)*$B213</f>
        <v>1.8132152935220471</v>
      </c>
      <c r="F213" s="180">
        <f ca="1">VLOOKUP($D213,Curves!$A$2:$H$1700,3)*$B213</f>
        <v>4.2167797523768535E-2</v>
      </c>
      <c r="G213" s="180">
        <f ca="1">VLOOKUP($D213,Curves!$A$2:$H$1700,7)*$B213</f>
        <v>-6.6765679412633519E-2</v>
      </c>
      <c r="H213" s="180">
        <f ca="1">VLOOKUP($D213,Curves!$A$2:$H$1700,5)*$B213</f>
        <v>0</v>
      </c>
      <c r="I213" s="180">
        <f ca="1">VLOOKUP($D213,Curves!$A$2:$H$1700,4)*$B213</f>
        <v>0</v>
      </c>
      <c r="J213" s="182">
        <f ca="1">VLOOKUP($D213,Curves!$A$2:$H$1700,8)*$B213</f>
        <v>0</v>
      </c>
      <c r="K213" s="180">
        <f t="shared" ca="1" si="224"/>
        <v>15.599114701415353</v>
      </c>
      <c r="L213" s="144">
        <f ca="1">VLOOKUP($D213,Curves!$N$2:$T$2600,2)*$B213</f>
        <v>12.927550532478019</v>
      </c>
      <c r="M213" s="145">
        <f ca="1">VLOOKUP($D213,Curves!$N$2:$T$2600,3)*$B213</f>
        <v>6.0686488602956885</v>
      </c>
      <c r="N213" s="189">
        <f t="shared" ca="1" si="225"/>
        <v>0</v>
      </c>
      <c r="O213" s="190">
        <f t="shared" ca="1" si="226"/>
        <v>0</v>
      </c>
      <c r="P213" s="181">
        <f t="shared" ca="1" si="221"/>
        <v>15.599114701415353</v>
      </c>
      <c r="Q213" s="144">
        <f ca="1">VLOOKUP($D213,Curves!$N$2:$T$2600,4)*$B213</f>
        <v>16.822273005447069</v>
      </c>
      <c r="R213" s="145">
        <f ca="1">VLOOKUP($D213,Curves!$N$2:$T$2600,5)*$B213</f>
        <v>7.5445217736275874</v>
      </c>
      <c r="S213" s="189">
        <f t="shared" ca="1" si="227"/>
        <v>1</v>
      </c>
      <c r="T213" s="190">
        <f t="shared" ca="1" si="228"/>
        <v>0</v>
      </c>
      <c r="U213" s="157">
        <f t="shared" ca="1" si="229"/>
        <v>15.098372105820603</v>
      </c>
      <c r="V213" s="157">
        <f t="shared" ca="1" si="230"/>
        <v>15.599114701415353</v>
      </c>
      <c r="W213" s="157">
        <f t="shared" ca="1" si="231"/>
        <v>15.599114701415353</v>
      </c>
      <c r="X213" s="144">
        <f ca="1">VLOOKUP($D213,Curves!$N$2:$T$2600,6)*$B213</f>
        <v>13.643395194195978</v>
      </c>
      <c r="Y213" s="145">
        <f ca="1">VLOOKUP($D213,Curves!$N$2:$T$2600,7)*$B213</f>
        <v>6.7368482933950711</v>
      </c>
      <c r="Z213" s="208">
        <f t="shared" ca="1" si="232"/>
        <v>0</v>
      </c>
      <c r="AA213" s="189">
        <f t="shared" ca="1" si="233"/>
        <v>0</v>
      </c>
      <c r="AB213" s="189">
        <f t="shared" ca="1" si="234"/>
        <v>0</v>
      </c>
      <c r="AC213" s="189">
        <f t="shared" ca="1" si="234"/>
        <v>0</v>
      </c>
      <c r="AD213" s="189">
        <f t="shared" ca="1" si="235"/>
        <v>0</v>
      </c>
      <c r="AE213" s="190">
        <f t="shared" ca="1" si="236"/>
        <v>0</v>
      </c>
      <c r="AF213" s="23">
        <f t="shared" ca="1" si="184"/>
        <v>0</v>
      </c>
      <c r="AG213" s="23">
        <f t="shared" ca="1" si="185"/>
        <v>0</v>
      </c>
      <c r="AH213" s="23">
        <f t="shared" ca="1" si="192"/>
        <v>0</v>
      </c>
      <c r="AI213" s="23">
        <f t="shared" ca="1" si="193"/>
        <v>0</v>
      </c>
      <c r="AJ213" s="23">
        <f t="shared" ca="1" si="198"/>
        <v>0</v>
      </c>
      <c r="AK213" s="23">
        <f t="shared" ca="1" si="199"/>
        <v>0</v>
      </c>
      <c r="AL213" s="23">
        <f t="shared" ca="1" si="200"/>
        <v>0</v>
      </c>
      <c r="AM213" s="23">
        <f t="shared" ca="1" si="201"/>
        <v>0</v>
      </c>
      <c r="AN213" s="23">
        <f t="shared" ca="1" si="204"/>
        <v>0</v>
      </c>
      <c r="AO213" s="23">
        <f t="shared" ca="1" si="205"/>
        <v>0</v>
      </c>
      <c r="AP213" s="23">
        <f t="shared" ca="1" si="219"/>
        <v>0</v>
      </c>
      <c r="AQ213" s="23">
        <f t="shared" ca="1" si="220"/>
        <v>0</v>
      </c>
      <c r="AR213" s="236">
        <f t="shared" ca="1" si="237"/>
        <v>0</v>
      </c>
      <c r="AS213" s="23">
        <f t="shared" ca="1" si="245"/>
        <v>60000</v>
      </c>
      <c r="AT213" s="23">
        <f t="shared" ca="1" si="246"/>
        <v>0</v>
      </c>
      <c r="AU213" s="23">
        <f t="shared" ca="1" si="249"/>
        <v>60000</v>
      </c>
      <c r="AV213" s="23">
        <f t="shared" ca="1" si="250"/>
        <v>0</v>
      </c>
      <c r="AW213" s="23">
        <f t="shared" ca="1" si="186"/>
        <v>105600</v>
      </c>
      <c r="AX213" s="23">
        <f t="shared" ca="1" si="187"/>
        <v>0</v>
      </c>
      <c r="AY213" s="23">
        <f t="shared" ca="1" si="190"/>
        <v>130800</v>
      </c>
      <c r="AZ213" s="23">
        <f t="shared" ca="1" si="191"/>
        <v>0</v>
      </c>
      <c r="BA213" s="23">
        <f t="shared" ca="1" si="196"/>
        <v>60000</v>
      </c>
      <c r="BB213" s="23">
        <f t="shared" ca="1" si="197"/>
        <v>0</v>
      </c>
      <c r="BC213" s="23">
        <f t="shared" ca="1" si="202"/>
        <v>63600</v>
      </c>
      <c r="BD213" s="23">
        <f t="shared" ca="1" si="203"/>
        <v>0</v>
      </c>
      <c r="BE213" s="23">
        <f t="shared" ca="1" si="215"/>
        <v>63600</v>
      </c>
      <c r="BF213" s="23">
        <f t="shared" ca="1" si="216"/>
        <v>0</v>
      </c>
      <c r="BG213" s="23"/>
      <c r="BH213" s="23"/>
      <c r="BI213" s="23"/>
      <c r="BJ213" s="23"/>
      <c r="BK213" s="23"/>
      <c r="BL213" s="23"/>
      <c r="BM213" s="23"/>
      <c r="BN213" s="23"/>
      <c r="BO213" s="236">
        <f t="shared" ca="1" si="238"/>
        <v>543600</v>
      </c>
      <c r="BP213" s="23">
        <f t="shared" ca="1" si="241"/>
        <v>0</v>
      </c>
      <c r="BQ213" s="23">
        <f t="shared" ca="1" si="242"/>
        <v>0</v>
      </c>
      <c r="BR213" s="23">
        <f t="shared" ca="1" si="243"/>
        <v>0</v>
      </c>
      <c r="BS213" s="23">
        <f t="shared" ca="1" si="244"/>
        <v>0</v>
      </c>
      <c r="BT213" s="23">
        <f t="shared" ca="1" si="247"/>
        <v>0</v>
      </c>
      <c r="BU213" s="23">
        <f t="shared" ca="1" si="248"/>
        <v>0</v>
      </c>
      <c r="BV213" s="23">
        <f t="shared" ca="1" si="251"/>
        <v>0</v>
      </c>
      <c r="BW213" s="23">
        <f t="shared" ca="1" si="252"/>
        <v>0</v>
      </c>
      <c r="BX213" s="23">
        <f t="shared" ref="BX213:BX276" ca="1" si="253">$BX$7*$J$2*$J$5*$AB213</f>
        <v>0</v>
      </c>
      <c r="BY213" s="23">
        <f t="shared" ref="BY213:BY276" ca="1" si="254">$BX$7*$J$3*$J$5*$AC213</f>
        <v>0</v>
      </c>
      <c r="BZ213" s="23">
        <f t="shared" ca="1" si="188"/>
        <v>0</v>
      </c>
      <c r="CA213" s="23">
        <f t="shared" ca="1" si="189"/>
        <v>0</v>
      </c>
      <c r="CB213" s="23">
        <f t="shared" ca="1" si="194"/>
        <v>0</v>
      </c>
      <c r="CC213" s="23">
        <f t="shared" ca="1" si="195"/>
        <v>0</v>
      </c>
      <c r="CD213" s="23">
        <f t="shared" ca="1" si="207"/>
        <v>0</v>
      </c>
      <c r="CE213" s="23">
        <f t="shared" ca="1" si="208"/>
        <v>0</v>
      </c>
      <c r="CF213" s="23">
        <f t="shared" ca="1" si="209"/>
        <v>0</v>
      </c>
      <c r="CG213" s="23">
        <f t="shared" ca="1" si="210"/>
        <v>0</v>
      </c>
      <c r="CH213" s="23">
        <f t="shared" ca="1" si="217"/>
        <v>0</v>
      </c>
      <c r="CI213" s="23">
        <f t="shared" ca="1" si="218"/>
        <v>0</v>
      </c>
      <c r="CJ213" s="236">
        <f t="shared" ca="1" si="239"/>
        <v>0</v>
      </c>
      <c r="CQ213" s="23">
        <f t="shared" ca="1" si="182"/>
        <v>0</v>
      </c>
      <c r="CR213" s="23">
        <f t="shared" ca="1" si="183"/>
        <v>0</v>
      </c>
      <c r="CS213" s="23">
        <f t="shared" ca="1" si="211"/>
        <v>0</v>
      </c>
      <c r="CT213" s="23">
        <f t="shared" ca="1" si="212"/>
        <v>0</v>
      </c>
      <c r="CU213" s="23">
        <f t="shared" ca="1" si="213"/>
        <v>0</v>
      </c>
      <c r="CV213" s="23">
        <f t="shared" ca="1" si="214"/>
        <v>0</v>
      </c>
    </row>
    <row r="214" spans="1:100" x14ac:dyDescent="0.2">
      <c r="A214" s="180">
        <f ca="1">VLOOKUP($D214,Curves!$A$2:$I$1700,9)</f>
        <v>6.2387720235336001E-2</v>
      </c>
      <c r="B214" s="86">
        <f t="shared" ca="1" si="222"/>
        <v>0.34944548504670853</v>
      </c>
      <c r="C214" s="86">
        <f t="shared" ca="1" si="223"/>
        <v>28</v>
      </c>
      <c r="D214" s="143">
        <f t="shared" ca="1" si="240"/>
        <v>43132</v>
      </c>
      <c r="E214" s="181">
        <f ca="1">VLOOKUP($D214,Curves!$A$2:$H$1700,2)*$B214</f>
        <v>1.7629524720606444</v>
      </c>
      <c r="F214" s="180">
        <f ca="1">VLOOKUP($D214,Curves!$A$2:$H$1700,3)*$B214</f>
        <v>4.1933458205605019E-2</v>
      </c>
      <c r="G214" s="180">
        <f ca="1">VLOOKUP($D214,Curves!$A$2:$H$1700,7)*$B214</f>
        <v>-6.6394642158874626E-2</v>
      </c>
      <c r="H214" s="180">
        <f ca="1">VLOOKUP($D214,Curves!$A$2:$H$1700,5)*$B214</f>
        <v>0</v>
      </c>
      <c r="I214" s="180">
        <f ca="1">VLOOKUP($D214,Curves!$A$2:$H$1700,4)*$B214</f>
        <v>0</v>
      </c>
      <c r="J214" s="182">
        <f ca="1">VLOOKUP($D214,Curves!$A$2:$H$1700,8)*$B214</f>
        <v>0</v>
      </c>
      <c r="K214" s="180">
        <f t="shared" ca="1" si="224"/>
        <v>15.222143540454834</v>
      </c>
      <c r="L214" s="144">
        <f ca="1">VLOOKUP($D214,Curves!$N$2:$T$2600,2)*$B214</f>
        <v>14.80664729963787</v>
      </c>
      <c r="M214" s="145">
        <f ca="1">VLOOKUP($D214,Curves!$N$2:$T$2600,3)*$B214</f>
        <v>8.5823811127471608</v>
      </c>
      <c r="N214" s="189">
        <f t="shared" ca="1" si="225"/>
        <v>0</v>
      </c>
      <c r="O214" s="190">
        <f t="shared" ca="1" si="226"/>
        <v>0</v>
      </c>
      <c r="P214" s="181">
        <f t="shared" ca="1" si="221"/>
        <v>15.222143540454834</v>
      </c>
      <c r="Q214" s="144">
        <f ca="1">VLOOKUP($D214,Curves!$N$2:$T$2600,4)*$B214</f>
        <v>14.075914422878821</v>
      </c>
      <c r="R214" s="145">
        <f ca="1">VLOOKUP($D214,Curves!$N$2:$T$2600,5)*$B214</f>
        <v>8.8304874071303239</v>
      </c>
      <c r="S214" s="189">
        <f t="shared" ca="1" si="227"/>
        <v>0</v>
      </c>
      <c r="T214" s="190">
        <f t="shared" ca="1" si="228"/>
        <v>0</v>
      </c>
      <c r="U214" s="157">
        <f t="shared" ca="1" si="229"/>
        <v>14.724183724263273</v>
      </c>
      <c r="V214" s="157">
        <f t="shared" ca="1" si="230"/>
        <v>15.222143540454834</v>
      </c>
      <c r="W214" s="157">
        <f t="shared" ca="1" si="231"/>
        <v>15.222143540454834</v>
      </c>
      <c r="X214" s="144">
        <f ca="1">VLOOKUP($D214,Curves!$N$2:$T$2600,6)*$B214</f>
        <v>17.556050070141033</v>
      </c>
      <c r="Y214" s="145">
        <f ca="1">VLOOKUP($D214,Curves!$N$2:$T$2600,7)*$B214</f>
        <v>10.582594592239834</v>
      </c>
      <c r="Z214" s="208">
        <f t="shared" ca="1" si="232"/>
        <v>1</v>
      </c>
      <c r="AA214" s="189">
        <f t="shared" ca="1" si="233"/>
        <v>0</v>
      </c>
      <c r="AB214" s="189">
        <f t="shared" ca="1" si="234"/>
        <v>1</v>
      </c>
      <c r="AC214" s="189">
        <f t="shared" ca="1" si="234"/>
        <v>1</v>
      </c>
      <c r="AD214" s="189">
        <f t="shared" ca="1" si="235"/>
        <v>1</v>
      </c>
      <c r="AE214" s="190">
        <f t="shared" ca="1" si="236"/>
        <v>0</v>
      </c>
      <c r="AF214" s="23">
        <f t="shared" ca="1" si="184"/>
        <v>0</v>
      </c>
      <c r="AG214" s="23">
        <f t="shared" ca="1" si="185"/>
        <v>0</v>
      </c>
      <c r="AH214" s="23">
        <f t="shared" ca="1" si="192"/>
        <v>0</v>
      </c>
      <c r="AI214" s="23">
        <f t="shared" ca="1" si="193"/>
        <v>0</v>
      </c>
      <c r="AJ214" s="23">
        <f t="shared" ca="1" si="198"/>
        <v>0</v>
      </c>
      <c r="AK214" s="23">
        <f t="shared" ca="1" si="199"/>
        <v>0</v>
      </c>
      <c r="AL214" s="23">
        <f t="shared" ca="1" si="200"/>
        <v>0</v>
      </c>
      <c r="AM214" s="23">
        <f t="shared" ca="1" si="201"/>
        <v>0</v>
      </c>
      <c r="AN214" s="23">
        <f t="shared" ca="1" si="204"/>
        <v>0</v>
      </c>
      <c r="AO214" s="23">
        <f t="shared" ca="1" si="205"/>
        <v>0</v>
      </c>
      <c r="AP214" s="23">
        <f t="shared" ca="1" si="219"/>
        <v>0</v>
      </c>
      <c r="AQ214" s="23">
        <f t="shared" ca="1" si="220"/>
        <v>0</v>
      </c>
      <c r="AR214" s="236">
        <f t="shared" ca="1" si="237"/>
        <v>0</v>
      </c>
      <c r="AS214" s="23">
        <f t="shared" ca="1" si="245"/>
        <v>0</v>
      </c>
      <c r="AT214" s="23">
        <f t="shared" ca="1" si="246"/>
        <v>0</v>
      </c>
      <c r="AU214" s="23">
        <f t="shared" ca="1" si="249"/>
        <v>0</v>
      </c>
      <c r="AV214" s="23">
        <f t="shared" ca="1" si="250"/>
        <v>0</v>
      </c>
      <c r="AW214" s="23">
        <f t="shared" ca="1" si="186"/>
        <v>0</v>
      </c>
      <c r="AX214" s="23">
        <f t="shared" ca="1" si="187"/>
        <v>0</v>
      </c>
      <c r="AY214" s="23">
        <f t="shared" ca="1" si="190"/>
        <v>0</v>
      </c>
      <c r="AZ214" s="23">
        <f t="shared" ca="1" si="191"/>
        <v>0</v>
      </c>
      <c r="BA214" s="23">
        <f t="shared" ca="1" si="196"/>
        <v>0</v>
      </c>
      <c r="BB214" s="23">
        <f t="shared" ca="1" si="197"/>
        <v>0</v>
      </c>
      <c r="BC214" s="23">
        <f t="shared" ca="1" si="202"/>
        <v>0</v>
      </c>
      <c r="BD214" s="23">
        <f t="shared" ca="1" si="203"/>
        <v>0</v>
      </c>
      <c r="BE214" s="23">
        <f t="shared" ca="1" si="215"/>
        <v>0</v>
      </c>
      <c r="BF214" s="23">
        <f t="shared" ca="1" si="216"/>
        <v>0</v>
      </c>
      <c r="BG214" s="23"/>
      <c r="BH214" s="23"/>
      <c r="BI214" s="23"/>
      <c r="BJ214" s="23"/>
      <c r="BK214" s="23"/>
      <c r="BL214" s="23"/>
      <c r="BM214" s="23"/>
      <c r="BN214" s="23"/>
      <c r="BO214" s="236">
        <f t="shared" ca="1" si="238"/>
        <v>0</v>
      </c>
      <c r="BP214" s="23">
        <f t="shared" ca="1" si="241"/>
        <v>65400</v>
      </c>
      <c r="BQ214" s="23">
        <f t="shared" ca="1" si="242"/>
        <v>32700</v>
      </c>
      <c r="BR214" s="23">
        <f t="shared" ca="1" si="243"/>
        <v>62400</v>
      </c>
      <c r="BS214" s="23">
        <f t="shared" ca="1" si="244"/>
        <v>31200</v>
      </c>
      <c r="BT214" s="23">
        <f t="shared" ca="1" si="247"/>
        <v>67200</v>
      </c>
      <c r="BU214" s="23">
        <f t="shared" ca="1" si="248"/>
        <v>33600</v>
      </c>
      <c r="BV214" s="23">
        <f t="shared" ca="1" si="251"/>
        <v>8400</v>
      </c>
      <c r="BW214" s="23">
        <f t="shared" ca="1" si="252"/>
        <v>4200</v>
      </c>
      <c r="BX214" s="23">
        <f t="shared" ca="1" si="253"/>
        <v>66000</v>
      </c>
      <c r="BY214" s="23">
        <f t="shared" ca="1" si="254"/>
        <v>33000</v>
      </c>
      <c r="BZ214" s="23">
        <f t="shared" ca="1" si="188"/>
        <v>66000</v>
      </c>
      <c r="CA214" s="23">
        <f t="shared" ca="1" si="189"/>
        <v>33000</v>
      </c>
      <c r="CB214" s="23">
        <f t="shared" ca="1" si="194"/>
        <v>240000</v>
      </c>
      <c r="CC214" s="23">
        <f t="shared" ca="1" si="195"/>
        <v>120000</v>
      </c>
      <c r="CD214" s="23">
        <f t="shared" ca="1" si="207"/>
        <v>120000</v>
      </c>
      <c r="CE214" s="23">
        <f t="shared" ca="1" si="208"/>
        <v>60000</v>
      </c>
      <c r="CF214" s="23">
        <f t="shared" ca="1" si="209"/>
        <v>63600</v>
      </c>
      <c r="CG214" s="23">
        <f t="shared" ca="1" si="210"/>
        <v>31800</v>
      </c>
      <c r="CH214" s="23">
        <f t="shared" ca="1" si="217"/>
        <v>90000</v>
      </c>
      <c r="CI214" s="23">
        <f t="shared" ca="1" si="218"/>
        <v>45000</v>
      </c>
      <c r="CJ214" s="236">
        <f t="shared" ca="1" si="239"/>
        <v>1273500</v>
      </c>
      <c r="CQ214" s="23">
        <f t="shared" ca="1" si="182"/>
        <v>30000</v>
      </c>
      <c r="CR214" s="23">
        <f t="shared" ca="1" si="183"/>
        <v>15000</v>
      </c>
      <c r="CS214" s="23">
        <f t="shared" ca="1" si="211"/>
        <v>60000</v>
      </c>
      <c r="CT214" s="23">
        <f t="shared" ca="1" si="212"/>
        <v>30000</v>
      </c>
      <c r="CU214" s="23">
        <f t="shared" ca="1" si="213"/>
        <v>120000</v>
      </c>
      <c r="CV214" s="23">
        <f t="shared" ca="1" si="214"/>
        <v>60000</v>
      </c>
    </row>
    <row r="215" spans="1:100" x14ac:dyDescent="0.2">
      <c r="A215" s="180">
        <f ca="1">VLOOKUP($D215,Curves!$A$2:$I$1700,9)</f>
        <v>6.2407336343464001E-2</v>
      </c>
      <c r="B215" s="86">
        <f t="shared" ca="1" si="222"/>
        <v>0.34768990306110614</v>
      </c>
      <c r="C215" s="86">
        <f t="shared" ca="1" si="223"/>
        <v>31</v>
      </c>
      <c r="D215" s="143">
        <f t="shared" ca="1" si="240"/>
        <v>43160</v>
      </c>
      <c r="E215" s="181">
        <f ca="1">VLOOKUP($D215,Curves!$A$2:$H$1700,2)*$B215</f>
        <v>1.7054189745147257</v>
      </c>
      <c r="F215" s="180">
        <f ca="1">VLOOKUP($D215,Curves!$A$2:$H$1700,3)*$B215</f>
        <v>4.1722788367332737E-2</v>
      </c>
      <c r="G215" s="180">
        <f ca="1">VLOOKUP($D215,Curves!$A$2:$H$1700,7)*$B215</f>
        <v>-6.606108158161017E-2</v>
      </c>
      <c r="H215" s="180">
        <f ca="1">VLOOKUP($D215,Curves!$A$2:$H$1700,5)*$B215</f>
        <v>0</v>
      </c>
      <c r="I215" s="180">
        <f ca="1">VLOOKUP($D215,Curves!$A$2:$H$1700,4)*$B215</f>
        <v>0</v>
      </c>
      <c r="J215" s="182">
        <f ca="1">VLOOKUP($D215,Curves!$A$2:$H$1700,8)*$B215</f>
        <v>0</v>
      </c>
      <c r="K215" s="180">
        <f t="shared" ca="1" si="224"/>
        <v>14.790642308860443</v>
      </c>
      <c r="L215" s="144">
        <f ca="1">VLOOKUP($D215,Curves!$N$2:$T$2600,2)*$B215</f>
        <v>9.5169115191489499</v>
      </c>
      <c r="M215" s="145">
        <f ca="1">VLOOKUP($D215,Curves!$N$2:$T$2600,3)*$B215</f>
        <v>6.9537980612221233</v>
      </c>
      <c r="N215" s="189">
        <f t="shared" ca="1" si="225"/>
        <v>0</v>
      </c>
      <c r="O215" s="190">
        <f t="shared" ca="1" si="226"/>
        <v>0</v>
      </c>
      <c r="P215" s="181">
        <f t="shared" ca="1" si="221"/>
        <v>14.790642308860443</v>
      </c>
      <c r="Q215" s="144">
        <f ca="1">VLOOKUP($D215,Curves!$N$2:$T$2600,4)*$B215</f>
        <v>13.657508420027833</v>
      </c>
      <c r="R215" s="145">
        <f ca="1">VLOOKUP($D215,Curves!$N$2:$T$2600,5)*$B215</f>
        <v>7.058105032140455</v>
      </c>
      <c r="S215" s="189">
        <f t="shared" ca="1" si="227"/>
        <v>0</v>
      </c>
      <c r="T215" s="190">
        <f t="shared" ca="1" si="228"/>
        <v>0</v>
      </c>
      <c r="U215" s="157">
        <f t="shared" ca="1" si="229"/>
        <v>14.295184196998365</v>
      </c>
      <c r="V215" s="157">
        <f t="shared" ca="1" si="230"/>
        <v>14.790642308860443</v>
      </c>
      <c r="W215" s="157">
        <f t="shared" ca="1" si="231"/>
        <v>14.790642308860443</v>
      </c>
      <c r="X215" s="144">
        <f ca="1">VLOOKUP($D215,Curves!$N$2:$T$2600,6)*$B215</f>
        <v>8.4279126092666292</v>
      </c>
      <c r="Y215" s="145">
        <f ca="1">VLOOKUP($D215,Curves!$N$2:$T$2600,7)*$B215</f>
        <v>12.459014107032161</v>
      </c>
      <c r="Z215" s="208">
        <f t="shared" ca="1" si="232"/>
        <v>0</v>
      </c>
      <c r="AA215" s="189">
        <f t="shared" ca="1" si="233"/>
        <v>0</v>
      </c>
      <c r="AB215" s="189">
        <f t="shared" ca="1" si="234"/>
        <v>0</v>
      </c>
      <c r="AC215" s="189">
        <f t="shared" ca="1" si="234"/>
        <v>0</v>
      </c>
      <c r="AD215" s="189">
        <f t="shared" ca="1" si="235"/>
        <v>0</v>
      </c>
      <c r="AE215" s="190">
        <f t="shared" ca="1" si="236"/>
        <v>0</v>
      </c>
      <c r="AF215" s="23">
        <f t="shared" ca="1" si="184"/>
        <v>0</v>
      </c>
      <c r="AG215" s="23">
        <f t="shared" ca="1" si="185"/>
        <v>0</v>
      </c>
      <c r="AH215" s="23">
        <f t="shared" ca="1" si="192"/>
        <v>0</v>
      </c>
      <c r="AI215" s="23">
        <f t="shared" ca="1" si="193"/>
        <v>0</v>
      </c>
      <c r="AJ215" s="23">
        <f t="shared" ca="1" si="198"/>
        <v>0</v>
      </c>
      <c r="AK215" s="23">
        <f t="shared" ca="1" si="199"/>
        <v>0</v>
      </c>
      <c r="AL215" s="23">
        <f t="shared" ca="1" si="200"/>
        <v>0</v>
      </c>
      <c r="AM215" s="23">
        <f t="shared" ca="1" si="201"/>
        <v>0</v>
      </c>
      <c r="AN215" s="23">
        <f t="shared" ca="1" si="204"/>
        <v>0</v>
      </c>
      <c r="AO215" s="23">
        <f t="shared" ca="1" si="205"/>
        <v>0</v>
      </c>
      <c r="AP215" s="23">
        <f t="shared" ca="1" si="219"/>
        <v>0</v>
      </c>
      <c r="AQ215" s="23">
        <f t="shared" ca="1" si="220"/>
        <v>0</v>
      </c>
      <c r="AR215" s="236">
        <f t="shared" ca="1" si="237"/>
        <v>0</v>
      </c>
      <c r="AS215" s="23">
        <f t="shared" ca="1" si="245"/>
        <v>0</v>
      </c>
      <c r="AT215" s="23">
        <f t="shared" ca="1" si="246"/>
        <v>0</v>
      </c>
      <c r="AU215" s="23">
        <f t="shared" ca="1" si="249"/>
        <v>0</v>
      </c>
      <c r="AV215" s="23">
        <f t="shared" ca="1" si="250"/>
        <v>0</v>
      </c>
      <c r="AW215" s="23">
        <f t="shared" ca="1" si="186"/>
        <v>0</v>
      </c>
      <c r="AX215" s="23">
        <f t="shared" ca="1" si="187"/>
        <v>0</v>
      </c>
      <c r="AY215" s="23">
        <f t="shared" ca="1" si="190"/>
        <v>0</v>
      </c>
      <c r="AZ215" s="23">
        <f t="shared" ca="1" si="191"/>
        <v>0</v>
      </c>
      <c r="BA215" s="23">
        <f t="shared" ca="1" si="196"/>
        <v>0</v>
      </c>
      <c r="BB215" s="23">
        <f t="shared" ca="1" si="197"/>
        <v>0</v>
      </c>
      <c r="BC215" s="23">
        <f t="shared" ca="1" si="202"/>
        <v>0</v>
      </c>
      <c r="BD215" s="23">
        <f t="shared" ca="1" si="203"/>
        <v>0</v>
      </c>
      <c r="BE215" s="23">
        <f t="shared" ca="1" si="215"/>
        <v>0</v>
      </c>
      <c r="BF215" s="23">
        <f t="shared" ca="1" si="216"/>
        <v>0</v>
      </c>
      <c r="BG215" s="23"/>
      <c r="BH215" s="23"/>
      <c r="BI215" s="23"/>
      <c r="BJ215" s="23"/>
      <c r="BK215" s="23"/>
      <c r="BL215" s="23"/>
      <c r="BM215" s="23"/>
      <c r="BN215" s="23"/>
      <c r="BO215" s="236">
        <f t="shared" ca="1" si="238"/>
        <v>0</v>
      </c>
      <c r="BP215" s="23">
        <f t="shared" ca="1" si="241"/>
        <v>0</v>
      </c>
      <c r="BQ215" s="23">
        <f t="shared" ca="1" si="242"/>
        <v>0</v>
      </c>
      <c r="BR215" s="23">
        <f t="shared" ca="1" si="243"/>
        <v>0</v>
      </c>
      <c r="BS215" s="23">
        <f t="shared" ca="1" si="244"/>
        <v>0</v>
      </c>
      <c r="BT215" s="23">
        <f t="shared" ca="1" si="247"/>
        <v>0</v>
      </c>
      <c r="BU215" s="23">
        <f t="shared" ca="1" si="248"/>
        <v>0</v>
      </c>
      <c r="BV215" s="23">
        <f t="shared" ca="1" si="251"/>
        <v>0</v>
      </c>
      <c r="BW215" s="23">
        <f t="shared" ca="1" si="252"/>
        <v>0</v>
      </c>
      <c r="BX215" s="23">
        <f t="shared" ca="1" si="253"/>
        <v>0</v>
      </c>
      <c r="BY215" s="23">
        <f t="shared" ca="1" si="254"/>
        <v>0</v>
      </c>
      <c r="BZ215" s="23">
        <f t="shared" ca="1" si="188"/>
        <v>0</v>
      </c>
      <c r="CA215" s="23">
        <f t="shared" ca="1" si="189"/>
        <v>0</v>
      </c>
      <c r="CB215" s="23">
        <f t="shared" ca="1" si="194"/>
        <v>0</v>
      </c>
      <c r="CC215" s="23">
        <f t="shared" ca="1" si="195"/>
        <v>0</v>
      </c>
      <c r="CD215" s="23">
        <f t="shared" ca="1" si="207"/>
        <v>0</v>
      </c>
      <c r="CE215" s="23">
        <f t="shared" ca="1" si="208"/>
        <v>0</v>
      </c>
      <c r="CF215" s="23">
        <f t="shared" ca="1" si="209"/>
        <v>0</v>
      </c>
      <c r="CG215" s="23">
        <f t="shared" ca="1" si="210"/>
        <v>0</v>
      </c>
      <c r="CH215" s="23">
        <f t="shared" ca="1" si="217"/>
        <v>0</v>
      </c>
      <c r="CI215" s="23">
        <f t="shared" ca="1" si="218"/>
        <v>0</v>
      </c>
      <c r="CJ215" s="236">
        <f t="shared" ca="1" si="239"/>
        <v>0</v>
      </c>
      <c r="CQ215" s="23">
        <f t="shared" ca="1" si="182"/>
        <v>0</v>
      </c>
      <c r="CR215" s="23">
        <f t="shared" ca="1" si="183"/>
        <v>0</v>
      </c>
      <c r="CS215" s="23">
        <f t="shared" ca="1" si="211"/>
        <v>0</v>
      </c>
      <c r="CT215" s="23">
        <f t="shared" ca="1" si="212"/>
        <v>0</v>
      </c>
      <c r="CU215" s="23">
        <f t="shared" ca="1" si="213"/>
        <v>0</v>
      </c>
      <c r="CV215" s="23">
        <f t="shared" ca="1" si="214"/>
        <v>0</v>
      </c>
    </row>
    <row r="216" spans="1:100" x14ac:dyDescent="0.2">
      <c r="A216" s="180">
        <f ca="1">VLOOKUP($D216,Curves!$A$2:$I$1700,9)</f>
        <v>6.2429054177611999E-2</v>
      </c>
      <c r="B216" s="86">
        <f t="shared" ca="1" si="222"/>
        <v>0.34575533413929216</v>
      </c>
      <c r="C216" s="86">
        <f t="shared" ca="1" si="223"/>
        <v>30</v>
      </c>
      <c r="D216" s="143">
        <f t="shared" ca="1" si="240"/>
        <v>43191</v>
      </c>
      <c r="E216" s="181">
        <f ca="1">VLOOKUP($D216,Curves!$A$2:$H$1700,2)*$B216</f>
        <v>1.6319651771374588</v>
      </c>
      <c r="F216" s="180">
        <f ca="1">VLOOKUP($D216,Curves!$A$2:$H$1700,3)*$B216</f>
        <v>0.10199782357109118</v>
      </c>
      <c r="G216" s="180">
        <f ca="1">VLOOKUP($D216,Curves!$A$2:$H$1700,7)*$B216</f>
        <v>-6.5693513486465516E-2</v>
      </c>
      <c r="H216" s="180">
        <f ca="1">VLOOKUP($D216,Curves!$A$2:$H$1700,5)*$B216</f>
        <v>0</v>
      </c>
      <c r="I216" s="180">
        <f ca="1">VLOOKUP($D216,Curves!$A$2:$H$1700,4)*$B216</f>
        <v>0</v>
      </c>
      <c r="J216" s="182">
        <f ca="1">VLOOKUP($D216,Curves!$A$2:$H$1700,8)*$B216</f>
        <v>0</v>
      </c>
      <c r="K216" s="180">
        <f t="shared" ca="1" si="224"/>
        <v>14.239738828530941</v>
      </c>
      <c r="L216" s="144">
        <f ca="1">VLOOKUP($D216,Curves!$N$2:$T$2600,2)*$B216</f>
        <v>8.9453258118231389</v>
      </c>
      <c r="M216" s="145">
        <f ca="1">VLOOKUP($D216,Curves!$N$2:$T$2600,3)*$B216</f>
        <v>7.1605929700247408</v>
      </c>
      <c r="N216" s="189">
        <f t="shared" ca="1" si="225"/>
        <v>0</v>
      </c>
      <c r="O216" s="190">
        <f t="shared" ca="1" si="226"/>
        <v>0</v>
      </c>
      <c r="P216" s="181">
        <f t="shared" ca="1" si="221"/>
        <v>14.239738828530941</v>
      </c>
      <c r="Q216" s="144">
        <f ca="1">VLOOKUP($D216,Curves!$N$2:$T$2600,4)*$B216</f>
        <v>12.717128831824166</v>
      </c>
      <c r="R216" s="145">
        <f ca="1">VLOOKUP($D216,Curves!$N$2:$T$2600,5)*$B216</f>
        <v>6.4137614482838696</v>
      </c>
      <c r="S216" s="189">
        <f t="shared" ca="1" si="227"/>
        <v>0</v>
      </c>
      <c r="T216" s="190">
        <f t="shared" ca="1" si="228"/>
        <v>0</v>
      </c>
      <c r="U216" s="157">
        <f t="shared" ca="1" si="229"/>
        <v>13.747037477382449</v>
      </c>
      <c r="V216" s="157">
        <f t="shared" ca="1" si="230"/>
        <v>14.239738828530941</v>
      </c>
      <c r="W216" s="157">
        <f t="shared" ca="1" si="231"/>
        <v>14.239738828530941</v>
      </c>
      <c r="X216" s="144">
        <f ca="1">VLOOKUP($D216,Curves!$N$2:$T$2600,6)*$B216</f>
        <v>6.9115589928418402</v>
      </c>
      <c r="Y216" s="145">
        <f ca="1">VLOOKUP($D216,Curves!$N$2:$T$2600,7)*$B216</f>
        <v>12.944108172799579</v>
      </c>
      <c r="Z216" s="208">
        <f t="shared" ca="1" si="232"/>
        <v>0</v>
      </c>
      <c r="AA216" s="189">
        <f t="shared" ca="1" si="233"/>
        <v>0</v>
      </c>
      <c r="AB216" s="189">
        <f t="shared" ca="1" si="234"/>
        <v>0</v>
      </c>
      <c r="AC216" s="189">
        <f t="shared" ca="1" si="234"/>
        <v>0</v>
      </c>
      <c r="AD216" s="189">
        <f t="shared" ca="1" si="235"/>
        <v>0</v>
      </c>
      <c r="AE216" s="190">
        <f t="shared" ca="1" si="236"/>
        <v>0</v>
      </c>
      <c r="AF216" s="23">
        <f t="shared" ca="1" si="184"/>
        <v>0</v>
      </c>
      <c r="AG216" s="23">
        <f t="shared" ca="1" si="185"/>
        <v>0</v>
      </c>
      <c r="AH216" s="23">
        <f t="shared" ca="1" si="192"/>
        <v>0</v>
      </c>
      <c r="AI216" s="23">
        <f t="shared" ca="1" si="193"/>
        <v>0</v>
      </c>
      <c r="AJ216" s="23">
        <f t="shared" ca="1" si="198"/>
        <v>0</v>
      </c>
      <c r="AK216" s="23">
        <f t="shared" ca="1" si="199"/>
        <v>0</v>
      </c>
      <c r="AL216" s="23">
        <f t="shared" ca="1" si="200"/>
        <v>0</v>
      </c>
      <c r="AM216" s="23">
        <f t="shared" ca="1" si="201"/>
        <v>0</v>
      </c>
      <c r="AN216" s="23">
        <f t="shared" ca="1" si="204"/>
        <v>0</v>
      </c>
      <c r="AO216" s="23">
        <f t="shared" ca="1" si="205"/>
        <v>0</v>
      </c>
      <c r="AP216" s="23">
        <f t="shared" ca="1" si="219"/>
        <v>0</v>
      </c>
      <c r="AQ216" s="23">
        <f t="shared" ca="1" si="220"/>
        <v>0</v>
      </c>
      <c r="AR216" s="236">
        <f t="shared" ca="1" si="237"/>
        <v>0</v>
      </c>
      <c r="AS216" s="23">
        <f t="shared" ca="1" si="245"/>
        <v>0</v>
      </c>
      <c r="AT216" s="23">
        <f t="shared" ca="1" si="246"/>
        <v>0</v>
      </c>
      <c r="AU216" s="23">
        <f t="shared" ca="1" si="249"/>
        <v>0</v>
      </c>
      <c r="AV216" s="23">
        <f t="shared" ca="1" si="250"/>
        <v>0</v>
      </c>
      <c r="AW216" s="23">
        <f t="shared" ca="1" si="186"/>
        <v>0</v>
      </c>
      <c r="AX216" s="23">
        <f t="shared" ca="1" si="187"/>
        <v>0</v>
      </c>
      <c r="AY216" s="23">
        <f t="shared" ca="1" si="190"/>
        <v>0</v>
      </c>
      <c r="AZ216" s="23">
        <f t="shared" ca="1" si="191"/>
        <v>0</v>
      </c>
      <c r="BA216" s="23">
        <f t="shared" ca="1" si="196"/>
        <v>0</v>
      </c>
      <c r="BB216" s="23">
        <f t="shared" ca="1" si="197"/>
        <v>0</v>
      </c>
      <c r="BC216" s="23">
        <f t="shared" ca="1" si="202"/>
        <v>0</v>
      </c>
      <c r="BD216" s="23">
        <f t="shared" ca="1" si="203"/>
        <v>0</v>
      </c>
      <c r="BE216" s="23">
        <f t="shared" ca="1" si="215"/>
        <v>0</v>
      </c>
      <c r="BF216" s="23">
        <f t="shared" ca="1" si="216"/>
        <v>0</v>
      </c>
      <c r="BG216" s="23"/>
      <c r="BH216" s="23"/>
      <c r="BI216" s="23"/>
      <c r="BJ216" s="23"/>
      <c r="BK216" s="23"/>
      <c r="BL216" s="23"/>
      <c r="BM216" s="23"/>
      <c r="BN216" s="23"/>
      <c r="BO216" s="236">
        <f t="shared" ca="1" si="238"/>
        <v>0</v>
      </c>
      <c r="BP216" s="23">
        <f t="shared" ca="1" si="241"/>
        <v>0</v>
      </c>
      <c r="BQ216" s="23">
        <f t="shared" ca="1" si="242"/>
        <v>0</v>
      </c>
      <c r="BR216" s="23">
        <f t="shared" ca="1" si="243"/>
        <v>0</v>
      </c>
      <c r="BS216" s="23">
        <f t="shared" ca="1" si="244"/>
        <v>0</v>
      </c>
      <c r="BT216" s="23">
        <f t="shared" ca="1" si="247"/>
        <v>0</v>
      </c>
      <c r="BU216" s="23">
        <f t="shared" ca="1" si="248"/>
        <v>0</v>
      </c>
      <c r="BV216" s="23">
        <f t="shared" ca="1" si="251"/>
        <v>0</v>
      </c>
      <c r="BW216" s="23">
        <f t="shared" ca="1" si="252"/>
        <v>0</v>
      </c>
      <c r="BX216" s="23">
        <f t="shared" ca="1" si="253"/>
        <v>0</v>
      </c>
      <c r="BY216" s="23">
        <f t="shared" ca="1" si="254"/>
        <v>0</v>
      </c>
      <c r="BZ216" s="23">
        <f t="shared" ca="1" si="188"/>
        <v>0</v>
      </c>
      <c r="CA216" s="23">
        <f t="shared" ca="1" si="189"/>
        <v>0</v>
      </c>
      <c r="CB216" s="23">
        <f t="shared" ca="1" si="194"/>
        <v>0</v>
      </c>
      <c r="CC216" s="23">
        <f t="shared" ca="1" si="195"/>
        <v>0</v>
      </c>
      <c r="CD216" s="23">
        <f t="shared" ca="1" si="207"/>
        <v>0</v>
      </c>
      <c r="CE216" s="23">
        <f t="shared" ca="1" si="208"/>
        <v>0</v>
      </c>
      <c r="CF216" s="23">
        <f t="shared" ca="1" si="209"/>
        <v>0</v>
      </c>
      <c r="CG216" s="23">
        <f t="shared" ca="1" si="210"/>
        <v>0</v>
      </c>
      <c r="CH216" s="23">
        <f t="shared" ca="1" si="217"/>
        <v>0</v>
      </c>
      <c r="CI216" s="23">
        <f t="shared" ca="1" si="218"/>
        <v>0</v>
      </c>
      <c r="CJ216" s="236">
        <f t="shared" ca="1" si="239"/>
        <v>0</v>
      </c>
      <c r="CQ216" s="23">
        <f t="shared" ca="1" si="182"/>
        <v>0</v>
      </c>
      <c r="CR216" s="23">
        <f t="shared" ca="1" si="183"/>
        <v>0</v>
      </c>
      <c r="CS216" s="23">
        <f t="shared" ca="1" si="211"/>
        <v>0</v>
      </c>
      <c r="CT216" s="23">
        <f t="shared" ca="1" si="212"/>
        <v>0</v>
      </c>
      <c r="CU216" s="23">
        <f t="shared" ca="1" si="213"/>
        <v>0</v>
      </c>
      <c r="CV216" s="23">
        <f t="shared" ca="1" si="214"/>
        <v>0</v>
      </c>
    </row>
    <row r="217" spans="1:100" x14ac:dyDescent="0.2">
      <c r="A217" s="180">
        <f ca="1">VLOOKUP($D217,Curves!$A$2:$I$1700,9)</f>
        <v>6.2450071436612999E-2</v>
      </c>
      <c r="B217" s="86">
        <f t="shared" ca="1" si="222"/>
        <v>0.34389225080867108</v>
      </c>
      <c r="C217" s="86">
        <f t="shared" ca="1" si="223"/>
        <v>31</v>
      </c>
      <c r="D217" s="143">
        <f t="shared" ca="1" si="240"/>
        <v>43221</v>
      </c>
      <c r="E217" s="181">
        <f ca="1">VLOOKUP($D217,Curves!$A$2:$H$1700,2)*$B217</f>
        <v>1.6076962725305373</v>
      </c>
      <c r="F217" s="180">
        <f ca="1">VLOOKUP($D217,Curves!$A$2:$H$1700,3)*$B217</f>
        <v>0.10144821398855797</v>
      </c>
      <c r="G217" s="180">
        <f ca="1">VLOOKUP($D217,Curves!$A$2:$H$1700,7)*$B217</f>
        <v>-6.5339527653647506E-2</v>
      </c>
      <c r="H217" s="180">
        <f ca="1">VLOOKUP($D217,Curves!$A$2:$H$1700,5)*$B217</f>
        <v>0</v>
      </c>
      <c r="I217" s="180">
        <f ca="1">VLOOKUP($D217,Curves!$A$2:$H$1700,4)*$B217</f>
        <v>0</v>
      </c>
      <c r="J217" s="182">
        <f ca="1">VLOOKUP($D217,Curves!$A$2:$H$1700,8)*$B217</f>
        <v>0</v>
      </c>
      <c r="K217" s="180">
        <f t="shared" ca="1" si="224"/>
        <v>14.05772204397903</v>
      </c>
      <c r="L217" s="144">
        <f ca="1">VLOOKUP($D217,Curves!$N$2:$T$2600,2)*$B217</f>
        <v>12.322074490351239</v>
      </c>
      <c r="M217" s="145">
        <f ca="1">VLOOKUP($D217,Curves!$N$2:$T$2600,3)*$B217</f>
        <v>6.3516898724361548</v>
      </c>
      <c r="N217" s="189">
        <f t="shared" ca="1" si="225"/>
        <v>0</v>
      </c>
      <c r="O217" s="190">
        <f t="shared" ca="1" si="226"/>
        <v>0</v>
      </c>
      <c r="P217" s="181">
        <f t="shared" ca="1" si="221"/>
        <v>14.05772204397903</v>
      </c>
      <c r="Q217" s="144">
        <f ca="1">VLOOKUP($D217,Curves!$N$2:$T$2600,4)*$B217</f>
        <v>13.320960879870018</v>
      </c>
      <c r="R217" s="145">
        <f ca="1">VLOOKUP($D217,Curves!$N$2:$T$2600,5)*$B217</f>
        <v>9.4192087496495009</v>
      </c>
      <c r="S217" s="189">
        <f t="shared" ca="1" si="227"/>
        <v>0</v>
      </c>
      <c r="T217" s="190">
        <f t="shared" ca="1" si="228"/>
        <v>0</v>
      </c>
      <c r="U217" s="157">
        <f t="shared" ca="1" si="229"/>
        <v>13.567675586576673</v>
      </c>
      <c r="V217" s="157">
        <f t="shared" ca="1" si="230"/>
        <v>14.05772204397903</v>
      </c>
      <c r="W217" s="157">
        <f t="shared" ca="1" si="231"/>
        <v>14.05772204397903</v>
      </c>
      <c r="X217" s="144">
        <f ca="1">VLOOKUP($D217,Curves!$N$2:$T$2600,6)*$B217</f>
        <v>11.124171050839658</v>
      </c>
      <c r="Y217" s="145">
        <f ca="1">VLOOKUP($D217,Curves!$N$2:$T$2600,7)*$B217</f>
        <v>6.633841792771733</v>
      </c>
      <c r="Z217" s="208">
        <f t="shared" ca="1" si="232"/>
        <v>0</v>
      </c>
      <c r="AA217" s="189">
        <f t="shared" ca="1" si="233"/>
        <v>0</v>
      </c>
      <c r="AB217" s="189">
        <f t="shared" ca="1" si="234"/>
        <v>0</v>
      </c>
      <c r="AC217" s="189">
        <f t="shared" ca="1" si="234"/>
        <v>0</v>
      </c>
      <c r="AD217" s="189">
        <f t="shared" ca="1" si="235"/>
        <v>0</v>
      </c>
      <c r="AE217" s="190">
        <f t="shared" ca="1" si="236"/>
        <v>0</v>
      </c>
      <c r="AF217" s="23">
        <f t="shared" ca="1" si="184"/>
        <v>0</v>
      </c>
      <c r="AG217" s="23">
        <f t="shared" ca="1" si="185"/>
        <v>0</v>
      </c>
      <c r="AH217" s="23">
        <f t="shared" ca="1" si="192"/>
        <v>0</v>
      </c>
      <c r="AI217" s="23">
        <f t="shared" ca="1" si="193"/>
        <v>0</v>
      </c>
      <c r="AJ217" s="23">
        <f t="shared" ca="1" si="198"/>
        <v>0</v>
      </c>
      <c r="AK217" s="23">
        <f t="shared" ca="1" si="199"/>
        <v>0</v>
      </c>
      <c r="AL217" s="23">
        <f t="shared" ca="1" si="200"/>
        <v>0</v>
      </c>
      <c r="AM217" s="23">
        <f t="shared" ca="1" si="201"/>
        <v>0</v>
      </c>
      <c r="AN217" s="23">
        <f t="shared" ca="1" si="204"/>
        <v>0</v>
      </c>
      <c r="AO217" s="23">
        <f t="shared" ca="1" si="205"/>
        <v>0</v>
      </c>
      <c r="AP217" s="23">
        <f t="shared" ca="1" si="219"/>
        <v>0</v>
      </c>
      <c r="AQ217" s="23">
        <f t="shared" ca="1" si="220"/>
        <v>0</v>
      </c>
      <c r="AR217" s="236">
        <f t="shared" ca="1" si="237"/>
        <v>0</v>
      </c>
      <c r="AS217" s="23">
        <f t="shared" ca="1" si="245"/>
        <v>0</v>
      </c>
      <c r="AT217" s="23">
        <f t="shared" ca="1" si="246"/>
        <v>0</v>
      </c>
      <c r="AU217" s="23">
        <f t="shared" ca="1" si="249"/>
        <v>0</v>
      </c>
      <c r="AV217" s="23">
        <f t="shared" ca="1" si="250"/>
        <v>0</v>
      </c>
      <c r="AW217" s="23">
        <f t="shared" ca="1" si="186"/>
        <v>0</v>
      </c>
      <c r="AX217" s="23">
        <f t="shared" ca="1" si="187"/>
        <v>0</v>
      </c>
      <c r="AY217" s="23">
        <f t="shared" ca="1" si="190"/>
        <v>0</v>
      </c>
      <c r="AZ217" s="23">
        <f t="shared" ca="1" si="191"/>
        <v>0</v>
      </c>
      <c r="BA217" s="23">
        <f t="shared" ca="1" si="196"/>
        <v>0</v>
      </c>
      <c r="BB217" s="23">
        <f t="shared" ca="1" si="197"/>
        <v>0</v>
      </c>
      <c r="BC217" s="23">
        <f t="shared" ca="1" si="202"/>
        <v>0</v>
      </c>
      <c r="BD217" s="23">
        <f t="shared" ca="1" si="203"/>
        <v>0</v>
      </c>
      <c r="BE217" s="23">
        <f t="shared" ca="1" si="215"/>
        <v>0</v>
      </c>
      <c r="BF217" s="23">
        <f t="shared" ca="1" si="216"/>
        <v>0</v>
      </c>
      <c r="BG217" s="23"/>
      <c r="BH217" s="23"/>
      <c r="BI217" s="23"/>
      <c r="BJ217" s="23"/>
      <c r="BK217" s="23"/>
      <c r="BL217" s="23"/>
      <c r="BM217" s="23"/>
      <c r="BN217" s="23"/>
      <c r="BO217" s="236">
        <f t="shared" ca="1" si="238"/>
        <v>0</v>
      </c>
      <c r="BP217" s="23">
        <f t="shared" ca="1" si="241"/>
        <v>0</v>
      </c>
      <c r="BQ217" s="23">
        <f t="shared" ca="1" si="242"/>
        <v>0</v>
      </c>
      <c r="BR217" s="23">
        <f t="shared" ca="1" si="243"/>
        <v>0</v>
      </c>
      <c r="BS217" s="23">
        <f t="shared" ca="1" si="244"/>
        <v>0</v>
      </c>
      <c r="BT217" s="23">
        <f t="shared" ca="1" si="247"/>
        <v>0</v>
      </c>
      <c r="BU217" s="23">
        <f t="shared" ca="1" si="248"/>
        <v>0</v>
      </c>
      <c r="BV217" s="23">
        <f t="shared" ca="1" si="251"/>
        <v>0</v>
      </c>
      <c r="BW217" s="23">
        <f t="shared" ca="1" si="252"/>
        <v>0</v>
      </c>
      <c r="BX217" s="23">
        <f t="shared" ca="1" si="253"/>
        <v>0</v>
      </c>
      <c r="BY217" s="23">
        <f t="shared" ca="1" si="254"/>
        <v>0</v>
      </c>
      <c r="BZ217" s="23">
        <f t="shared" ca="1" si="188"/>
        <v>0</v>
      </c>
      <c r="CA217" s="23">
        <f t="shared" ca="1" si="189"/>
        <v>0</v>
      </c>
      <c r="CB217" s="23">
        <f t="shared" ca="1" si="194"/>
        <v>0</v>
      </c>
      <c r="CC217" s="23">
        <f t="shared" ca="1" si="195"/>
        <v>0</v>
      </c>
      <c r="CD217" s="23">
        <f t="shared" ca="1" si="207"/>
        <v>0</v>
      </c>
      <c r="CE217" s="23">
        <f t="shared" ca="1" si="208"/>
        <v>0</v>
      </c>
      <c r="CF217" s="23">
        <f t="shared" ca="1" si="209"/>
        <v>0</v>
      </c>
      <c r="CG217" s="23">
        <f t="shared" ca="1" si="210"/>
        <v>0</v>
      </c>
      <c r="CH217" s="23">
        <f t="shared" ca="1" si="217"/>
        <v>0</v>
      </c>
      <c r="CI217" s="23">
        <f t="shared" ca="1" si="218"/>
        <v>0</v>
      </c>
      <c r="CJ217" s="236">
        <f t="shared" ca="1" si="239"/>
        <v>0</v>
      </c>
      <c r="CQ217" s="23">
        <f t="shared" ca="1" si="182"/>
        <v>0</v>
      </c>
      <c r="CR217" s="23">
        <f t="shared" ca="1" si="183"/>
        <v>0</v>
      </c>
      <c r="CS217" s="23">
        <f t="shared" ca="1" si="211"/>
        <v>0</v>
      </c>
      <c r="CT217" s="23">
        <f t="shared" ca="1" si="212"/>
        <v>0</v>
      </c>
      <c r="CU217" s="23">
        <f t="shared" ca="1" si="213"/>
        <v>0</v>
      </c>
      <c r="CV217" s="23">
        <f t="shared" ca="1" si="214"/>
        <v>0</v>
      </c>
    </row>
    <row r="218" spans="1:100" x14ac:dyDescent="0.2">
      <c r="A218" s="180">
        <f ca="1">VLOOKUP($D218,Curves!$A$2:$I$1700,9)</f>
        <v>6.2471789271069E-2</v>
      </c>
      <c r="B218" s="86">
        <f t="shared" ca="1" si="222"/>
        <v>0.34197640919941602</v>
      </c>
      <c r="C218" s="86">
        <f t="shared" ca="1" si="223"/>
        <v>30</v>
      </c>
      <c r="D218" s="143">
        <f t="shared" ca="1" si="240"/>
        <v>43252</v>
      </c>
      <c r="E218" s="181">
        <f ca="1">VLOOKUP($D218,Curves!$A$2:$H$1700,2)*$B218</f>
        <v>1.6055792411912584</v>
      </c>
      <c r="F218" s="180">
        <f ca="1">VLOOKUP($D218,Curves!$A$2:$H$1700,3)*$B218</f>
        <v>0.10088304071382773</v>
      </c>
      <c r="G218" s="180">
        <f ca="1">VLOOKUP($D218,Curves!$A$2:$H$1700,7)*$B218</f>
        <v>-6.4975517747889039E-2</v>
      </c>
      <c r="H218" s="180">
        <f ca="1">VLOOKUP($D218,Curves!$A$2:$H$1700,5)*$B218</f>
        <v>0</v>
      </c>
      <c r="I218" s="180">
        <f ca="1">VLOOKUP($D218,Curves!$A$2:$H$1700,4)*$B218</f>
        <v>0</v>
      </c>
      <c r="J218" s="182">
        <f ca="1">VLOOKUP($D218,Curves!$A$2:$H$1700,8)*$B218</f>
        <v>0</v>
      </c>
      <c r="K218" s="180">
        <f t="shared" ca="1" si="224"/>
        <v>14.041844308934438</v>
      </c>
      <c r="L218" s="144">
        <f ca="1">VLOOKUP($D218,Curves!$N$2:$T$2600,2)*$B218</f>
        <v>11.314700135624781</v>
      </c>
      <c r="M218" s="145">
        <f ca="1">VLOOKUP($D218,Curves!$N$2:$T$2600,3)*$B218</f>
        <v>6.5898854052727467</v>
      </c>
      <c r="N218" s="189">
        <f t="shared" ca="1" si="225"/>
        <v>0</v>
      </c>
      <c r="O218" s="190">
        <f t="shared" ca="1" si="226"/>
        <v>0</v>
      </c>
      <c r="P218" s="181">
        <f t="shared" ca="1" si="221"/>
        <v>14.041844308934438</v>
      </c>
      <c r="Q218" s="144">
        <f ca="1">VLOOKUP($D218,Curves!$N$2:$T$2600,4)*$B218</f>
        <v>10.852914249815242</v>
      </c>
      <c r="R218" s="145">
        <f ca="1">VLOOKUP($D218,Curves!$N$2:$T$2600,5)*$B218</f>
        <v>8.3271255640057813</v>
      </c>
      <c r="S218" s="189">
        <f t="shared" ca="1" si="227"/>
        <v>0</v>
      </c>
      <c r="T218" s="190">
        <f t="shared" ca="1" si="228"/>
        <v>0</v>
      </c>
      <c r="U218" s="157">
        <f t="shared" ca="1" si="229"/>
        <v>13.554527925825271</v>
      </c>
      <c r="V218" s="157">
        <f t="shared" ca="1" si="230"/>
        <v>14.041844308934438</v>
      </c>
      <c r="W218" s="157">
        <f t="shared" ca="1" si="231"/>
        <v>14.041844308934438</v>
      </c>
      <c r="X218" s="144">
        <f ca="1">VLOOKUP($D218,Curves!$N$2:$T$2600,6)*$B218</f>
        <v>10.297428142161761</v>
      </c>
      <c r="Y218" s="145">
        <f ca="1">VLOOKUP($D218,Curves!$N$2:$T$2600,7)*$B218</f>
        <v>6.8250870984208518</v>
      </c>
      <c r="Z218" s="208">
        <f t="shared" ca="1" si="232"/>
        <v>0</v>
      </c>
      <c r="AA218" s="189">
        <f t="shared" ca="1" si="233"/>
        <v>0</v>
      </c>
      <c r="AB218" s="189">
        <f t="shared" ca="1" si="234"/>
        <v>0</v>
      </c>
      <c r="AC218" s="189">
        <f t="shared" ca="1" si="234"/>
        <v>0</v>
      </c>
      <c r="AD218" s="189">
        <f t="shared" ca="1" si="235"/>
        <v>0</v>
      </c>
      <c r="AE218" s="190">
        <f t="shared" ca="1" si="236"/>
        <v>0</v>
      </c>
      <c r="AF218" s="23">
        <f t="shared" ca="1" si="184"/>
        <v>0</v>
      </c>
      <c r="AG218" s="23">
        <f t="shared" ca="1" si="185"/>
        <v>0</v>
      </c>
      <c r="AH218" s="23">
        <f t="shared" ca="1" si="192"/>
        <v>0</v>
      </c>
      <c r="AI218" s="23">
        <f t="shared" ca="1" si="193"/>
        <v>0</v>
      </c>
      <c r="AJ218" s="23">
        <f t="shared" ca="1" si="198"/>
        <v>0</v>
      </c>
      <c r="AK218" s="23">
        <f t="shared" ca="1" si="199"/>
        <v>0</v>
      </c>
      <c r="AL218" s="23">
        <f t="shared" ca="1" si="200"/>
        <v>0</v>
      </c>
      <c r="AM218" s="23">
        <f t="shared" ca="1" si="201"/>
        <v>0</v>
      </c>
      <c r="AN218" s="23">
        <f t="shared" ca="1" si="204"/>
        <v>0</v>
      </c>
      <c r="AO218" s="23">
        <f t="shared" ca="1" si="205"/>
        <v>0</v>
      </c>
      <c r="AP218" s="23">
        <f t="shared" ca="1" si="219"/>
        <v>0</v>
      </c>
      <c r="AQ218" s="23">
        <f t="shared" ca="1" si="220"/>
        <v>0</v>
      </c>
      <c r="AR218" s="236">
        <f t="shared" ca="1" si="237"/>
        <v>0</v>
      </c>
      <c r="AS218" s="23">
        <f t="shared" ca="1" si="245"/>
        <v>0</v>
      </c>
      <c r="AT218" s="23">
        <f t="shared" ca="1" si="246"/>
        <v>0</v>
      </c>
      <c r="AU218" s="23">
        <f t="shared" ca="1" si="249"/>
        <v>0</v>
      </c>
      <c r="AV218" s="23">
        <f t="shared" ca="1" si="250"/>
        <v>0</v>
      </c>
      <c r="AW218" s="23">
        <f t="shared" ca="1" si="186"/>
        <v>0</v>
      </c>
      <c r="AX218" s="23">
        <f t="shared" ca="1" si="187"/>
        <v>0</v>
      </c>
      <c r="AY218" s="23">
        <f t="shared" ca="1" si="190"/>
        <v>0</v>
      </c>
      <c r="AZ218" s="23">
        <f t="shared" ca="1" si="191"/>
        <v>0</v>
      </c>
      <c r="BA218" s="23">
        <f t="shared" ca="1" si="196"/>
        <v>0</v>
      </c>
      <c r="BB218" s="23">
        <f t="shared" ca="1" si="197"/>
        <v>0</v>
      </c>
      <c r="BC218" s="23">
        <f t="shared" ca="1" si="202"/>
        <v>0</v>
      </c>
      <c r="BD218" s="23">
        <f t="shared" ca="1" si="203"/>
        <v>0</v>
      </c>
      <c r="BE218" s="23">
        <f t="shared" ca="1" si="215"/>
        <v>0</v>
      </c>
      <c r="BF218" s="23">
        <f t="shared" ca="1" si="216"/>
        <v>0</v>
      </c>
      <c r="BG218" s="23"/>
      <c r="BH218" s="23"/>
      <c r="BI218" s="23"/>
      <c r="BJ218" s="23"/>
      <c r="BK218" s="23"/>
      <c r="BL218" s="23"/>
      <c r="BM218" s="23"/>
      <c r="BN218" s="23"/>
      <c r="BO218" s="236">
        <f t="shared" ca="1" si="238"/>
        <v>0</v>
      </c>
      <c r="BP218" s="23">
        <f t="shared" ca="1" si="241"/>
        <v>0</v>
      </c>
      <c r="BQ218" s="23">
        <f t="shared" ca="1" si="242"/>
        <v>0</v>
      </c>
      <c r="BR218" s="23">
        <f t="shared" ca="1" si="243"/>
        <v>0</v>
      </c>
      <c r="BS218" s="23">
        <f t="shared" ca="1" si="244"/>
        <v>0</v>
      </c>
      <c r="BT218" s="23">
        <f t="shared" ca="1" si="247"/>
        <v>0</v>
      </c>
      <c r="BU218" s="23">
        <f t="shared" ca="1" si="248"/>
        <v>0</v>
      </c>
      <c r="BV218" s="23">
        <f t="shared" ca="1" si="251"/>
        <v>0</v>
      </c>
      <c r="BW218" s="23">
        <f t="shared" ca="1" si="252"/>
        <v>0</v>
      </c>
      <c r="BX218" s="23">
        <f t="shared" ca="1" si="253"/>
        <v>0</v>
      </c>
      <c r="BY218" s="23">
        <f t="shared" ca="1" si="254"/>
        <v>0</v>
      </c>
      <c r="BZ218" s="23">
        <f t="shared" ca="1" si="188"/>
        <v>0</v>
      </c>
      <c r="CA218" s="23">
        <f t="shared" ca="1" si="189"/>
        <v>0</v>
      </c>
      <c r="CB218" s="23">
        <f t="shared" ca="1" si="194"/>
        <v>0</v>
      </c>
      <c r="CC218" s="23">
        <f t="shared" ca="1" si="195"/>
        <v>0</v>
      </c>
      <c r="CD218" s="23">
        <f t="shared" ca="1" si="207"/>
        <v>0</v>
      </c>
      <c r="CE218" s="23">
        <f t="shared" ca="1" si="208"/>
        <v>0</v>
      </c>
      <c r="CF218" s="23">
        <f t="shared" ca="1" si="209"/>
        <v>0</v>
      </c>
      <c r="CG218" s="23">
        <f t="shared" ca="1" si="210"/>
        <v>0</v>
      </c>
      <c r="CH218" s="23">
        <f t="shared" ca="1" si="217"/>
        <v>0</v>
      </c>
      <c r="CI218" s="23">
        <f t="shared" ca="1" si="218"/>
        <v>0</v>
      </c>
      <c r="CJ218" s="236">
        <f t="shared" ca="1" si="239"/>
        <v>0</v>
      </c>
      <c r="CQ218" s="23">
        <f t="shared" ca="1" si="182"/>
        <v>0</v>
      </c>
      <c r="CR218" s="23">
        <f t="shared" ca="1" si="183"/>
        <v>0</v>
      </c>
      <c r="CS218" s="23">
        <f t="shared" ca="1" si="211"/>
        <v>0</v>
      </c>
      <c r="CT218" s="23">
        <f t="shared" ca="1" si="212"/>
        <v>0</v>
      </c>
      <c r="CU218" s="23">
        <f t="shared" ca="1" si="213"/>
        <v>0</v>
      </c>
      <c r="CV218" s="23">
        <f t="shared" ca="1" si="214"/>
        <v>0</v>
      </c>
    </row>
    <row r="219" spans="1:100" x14ac:dyDescent="0.2">
      <c r="A219" s="180">
        <f ca="1">VLOOKUP($D219,Curves!$A$2:$I$1700,9)</f>
        <v>6.2492806530367997E-2</v>
      </c>
      <c r="B219" s="86">
        <f t="shared" ca="1" si="222"/>
        <v>0.34013137542819455</v>
      </c>
      <c r="C219" s="86">
        <f t="shared" ca="1" si="223"/>
        <v>31</v>
      </c>
      <c r="D219" s="143">
        <f t="shared" ca="1" si="240"/>
        <v>43282</v>
      </c>
      <c r="E219" s="181">
        <f ca="1">VLOOKUP($D219,Curves!$A$2:$H$1700,2)*$B219</f>
        <v>1.6020187782667963</v>
      </c>
      <c r="F219" s="180">
        <f ca="1">VLOOKUP($D219,Curves!$A$2:$H$1700,3)*$B219</f>
        <v>0.10033875575131739</v>
      </c>
      <c r="G219" s="180">
        <f ca="1">VLOOKUP($D219,Curves!$A$2:$H$1700,7)*$B219</f>
        <v>-6.4624961331356964E-2</v>
      </c>
      <c r="H219" s="180">
        <f ca="1">VLOOKUP($D219,Curves!$A$2:$H$1700,5)*$B219</f>
        <v>0</v>
      </c>
      <c r="I219" s="180">
        <f ca="1">VLOOKUP($D219,Curves!$A$2:$H$1700,4)*$B219</f>
        <v>0</v>
      </c>
      <c r="J219" s="182">
        <f ca="1">VLOOKUP($D219,Curves!$A$2:$H$1700,8)*$B219</f>
        <v>0</v>
      </c>
      <c r="K219" s="180">
        <f t="shared" ca="1" si="224"/>
        <v>14.015140837000972</v>
      </c>
      <c r="L219" s="144">
        <f ca="1">VLOOKUP($D219,Curves!$N$2:$T$2600,2)*$B219</f>
        <v>9.8931294761178101</v>
      </c>
      <c r="M219" s="145">
        <f ca="1">VLOOKUP($D219,Curves!$N$2:$T$2600,3)*$B219</f>
        <v>6.8502459011238388</v>
      </c>
      <c r="N219" s="189">
        <f t="shared" ca="1" si="225"/>
        <v>0</v>
      </c>
      <c r="O219" s="190">
        <f t="shared" ca="1" si="226"/>
        <v>0</v>
      </c>
      <c r="P219" s="181">
        <f t="shared" ca="1" si="221"/>
        <v>14.015140837000972</v>
      </c>
      <c r="Q219" s="144">
        <f ca="1">VLOOKUP($D219,Curves!$N$2:$T$2600,4)*$B219</f>
        <v>10.199130615808949</v>
      </c>
      <c r="R219" s="145">
        <f ca="1">VLOOKUP($D219,Curves!$N$2:$T$2600,5)*$B219</f>
        <v>7.7754032422885269</v>
      </c>
      <c r="S219" s="189">
        <f t="shared" ca="1" si="227"/>
        <v>0</v>
      </c>
      <c r="T219" s="190">
        <f t="shared" ca="1" si="228"/>
        <v>0</v>
      </c>
      <c r="U219" s="157">
        <f t="shared" ca="1" si="229"/>
        <v>13.530453627015795</v>
      </c>
      <c r="V219" s="157">
        <f t="shared" ca="1" si="230"/>
        <v>14.015140837000972</v>
      </c>
      <c r="W219" s="157">
        <f t="shared" ca="1" si="231"/>
        <v>14.015140837000972</v>
      </c>
      <c r="X219" s="144">
        <f ca="1">VLOOKUP($D219,Curves!$N$2:$T$2600,6)*$B219</f>
        <v>9.5965016000613481</v>
      </c>
      <c r="Y219" s="145">
        <f ca="1">VLOOKUP($D219,Curves!$N$2:$T$2600,7)*$B219</f>
        <v>6.2787105534283967</v>
      </c>
      <c r="Z219" s="208">
        <f t="shared" ca="1" si="232"/>
        <v>0</v>
      </c>
      <c r="AA219" s="189">
        <f t="shared" ca="1" si="233"/>
        <v>0</v>
      </c>
      <c r="AB219" s="189">
        <f t="shared" ca="1" si="234"/>
        <v>0</v>
      </c>
      <c r="AC219" s="189">
        <f t="shared" ca="1" si="234"/>
        <v>0</v>
      </c>
      <c r="AD219" s="189">
        <f t="shared" ca="1" si="235"/>
        <v>0</v>
      </c>
      <c r="AE219" s="190">
        <f t="shared" ca="1" si="236"/>
        <v>0</v>
      </c>
      <c r="AF219" s="23">
        <f t="shared" ca="1" si="184"/>
        <v>0</v>
      </c>
      <c r="AG219" s="23">
        <f t="shared" ca="1" si="185"/>
        <v>0</v>
      </c>
      <c r="AH219" s="23">
        <f t="shared" ca="1" si="192"/>
        <v>0</v>
      </c>
      <c r="AI219" s="23">
        <f t="shared" ca="1" si="193"/>
        <v>0</v>
      </c>
      <c r="AJ219" s="23">
        <f t="shared" ca="1" si="198"/>
        <v>0</v>
      </c>
      <c r="AK219" s="23">
        <f t="shared" ca="1" si="199"/>
        <v>0</v>
      </c>
      <c r="AL219" s="23">
        <f t="shared" ca="1" si="200"/>
        <v>0</v>
      </c>
      <c r="AM219" s="23">
        <f t="shared" ca="1" si="201"/>
        <v>0</v>
      </c>
      <c r="AN219" s="23">
        <f t="shared" ca="1" si="204"/>
        <v>0</v>
      </c>
      <c r="AO219" s="23">
        <f t="shared" ca="1" si="205"/>
        <v>0</v>
      </c>
      <c r="AP219" s="23">
        <f t="shared" ca="1" si="219"/>
        <v>0</v>
      </c>
      <c r="AQ219" s="23">
        <f t="shared" ca="1" si="220"/>
        <v>0</v>
      </c>
      <c r="AR219" s="236">
        <f t="shared" ca="1" si="237"/>
        <v>0</v>
      </c>
      <c r="AS219" s="23">
        <f t="shared" ca="1" si="245"/>
        <v>0</v>
      </c>
      <c r="AT219" s="23">
        <f t="shared" ca="1" si="246"/>
        <v>0</v>
      </c>
      <c r="AU219" s="23">
        <f t="shared" ca="1" si="249"/>
        <v>0</v>
      </c>
      <c r="AV219" s="23">
        <f t="shared" ca="1" si="250"/>
        <v>0</v>
      </c>
      <c r="AW219" s="23">
        <f t="shared" ca="1" si="186"/>
        <v>0</v>
      </c>
      <c r="AX219" s="23">
        <f t="shared" ca="1" si="187"/>
        <v>0</v>
      </c>
      <c r="AY219" s="23">
        <f t="shared" ca="1" si="190"/>
        <v>0</v>
      </c>
      <c r="AZ219" s="23">
        <f t="shared" ca="1" si="191"/>
        <v>0</v>
      </c>
      <c r="BA219" s="23">
        <f t="shared" ca="1" si="196"/>
        <v>0</v>
      </c>
      <c r="BB219" s="23">
        <f t="shared" ca="1" si="197"/>
        <v>0</v>
      </c>
      <c r="BC219" s="23">
        <f t="shared" ca="1" si="202"/>
        <v>0</v>
      </c>
      <c r="BD219" s="23">
        <f t="shared" ca="1" si="203"/>
        <v>0</v>
      </c>
      <c r="BE219" s="23">
        <f t="shared" ca="1" si="215"/>
        <v>0</v>
      </c>
      <c r="BF219" s="23">
        <f t="shared" ca="1" si="216"/>
        <v>0</v>
      </c>
      <c r="BG219" s="23"/>
      <c r="BH219" s="23"/>
      <c r="BI219" s="23"/>
      <c r="BJ219" s="23"/>
      <c r="BK219" s="23"/>
      <c r="BL219" s="23"/>
      <c r="BM219" s="23"/>
      <c r="BN219" s="23"/>
      <c r="BO219" s="236">
        <f t="shared" ca="1" si="238"/>
        <v>0</v>
      </c>
      <c r="BP219" s="23">
        <f t="shared" ca="1" si="241"/>
        <v>0</v>
      </c>
      <c r="BQ219" s="23">
        <f t="shared" ca="1" si="242"/>
        <v>0</v>
      </c>
      <c r="BR219" s="23">
        <f t="shared" ca="1" si="243"/>
        <v>0</v>
      </c>
      <c r="BS219" s="23">
        <f t="shared" ca="1" si="244"/>
        <v>0</v>
      </c>
      <c r="BT219" s="23">
        <f t="shared" ca="1" si="247"/>
        <v>0</v>
      </c>
      <c r="BU219" s="23">
        <f t="shared" ca="1" si="248"/>
        <v>0</v>
      </c>
      <c r="BV219" s="23">
        <f t="shared" ca="1" si="251"/>
        <v>0</v>
      </c>
      <c r="BW219" s="23">
        <f t="shared" ca="1" si="252"/>
        <v>0</v>
      </c>
      <c r="BX219" s="23">
        <f t="shared" ca="1" si="253"/>
        <v>0</v>
      </c>
      <c r="BY219" s="23">
        <f t="shared" ca="1" si="254"/>
        <v>0</v>
      </c>
      <c r="BZ219" s="23">
        <f t="shared" ca="1" si="188"/>
        <v>0</v>
      </c>
      <c r="CA219" s="23">
        <f t="shared" ca="1" si="189"/>
        <v>0</v>
      </c>
      <c r="CB219" s="23">
        <f t="shared" ca="1" si="194"/>
        <v>0</v>
      </c>
      <c r="CC219" s="23">
        <f t="shared" ca="1" si="195"/>
        <v>0</v>
      </c>
      <c r="CD219" s="23">
        <f t="shared" ca="1" si="207"/>
        <v>0</v>
      </c>
      <c r="CE219" s="23">
        <f t="shared" ca="1" si="208"/>
        <v>0</v>
      </c>
      <c r="CF219" s="23">
        <f t="shared" ca="1" si="209"/>
        <v>0</v>
      </c>
      <c r="CG219" s="23">
        <f t="shared" ca="1" si="210"/>
        <v>0</v>
      </c>
      <c r="CH219" s="23">
        <f t="shared" ca="1" si="217"/>
        <v>0</v>
      </c>
      <c r="CI219" s="23">
        <f t="shared" ca="1" si="218"/>
        <v>0</v>
      </c>
      <c r="CJ219" s="236">
        <f t="shared" ca="1" si="239"/>
        <v>0</v>
      </c>
      <c r="CQ219" s="23">
        <f t="shared" ref="CQ219:CQ282" ca="1" si="255">$CQ$7*$J$2*$J$5*$AB219</f>
        <v>0</v>
      </c>
      <c r="CR219" s="23">
        <f t="shared" ref="CR219:CR282" ca="1" si="256">$CQ$7*$J$3*$J$5*$AC219</f>
        <v>0</v>
      </c>
      <c r="CS219" s="23">
        <f t="shared" ca="1" si="211"/>
        <v>0</v>
      </c>
      <c r="CT219" s="23">
        <f t="shared" ca="1" si="212"/>
        <v>0</v>
      </c>
      <c r="CU219" s="23">
        <f t="shared" ca="1" si="213"/>
        <v>0</v>
      </c>
      <c r="CV219" s="23">
        <f t="shared" ca="1" si="214"/>
        <v>0</v>
      </c>
    </row>
    <row r="220" spans="1:100" x14ac:dyDescent="0.2">
      <c r="A220" s="180">
        <f ca="1">VLOOKUP($D220,Curves!$A$2:$I$1700,9)</f>
        <v>6.2514524365131996E-2</v>
      </c>
      <c r="B220" s="86">
        <f t="shared" ca="1" si="222"/>
        <v>0.33823410915399726</v>
      </c>
      <c r="C220" s="86">
        <f t="shared" ca="1" si="223"/>
        <v>31</v>
      </c>
      <c r="D220" s="143">
        <f t="shared" ca="1" si="240"/>
        <v>43313</v>
      </c>
      <c r="E220" s="181">
        <f ca="1">VLOOKUP($D220,Curves!$A$2:$H$1700,2)*$B220</f>
        <v>1.596464995206867</v>
      </c>
      <c r="F220" s="180">
        <f ca="1">VLOOKUP($D220,Curves!$A$2:$H$1700,3)*$B220</f>
        <v>9.9779062200429189E-2</v>
      </c>
      <c r="G220" s="180">
        <f ca="1">VLOOKUP($D220,Curves!$A$2:$H$1700,7)*$B220</f>
        <v>-6.4264480739259486E-2</v>
      </c>
      <c r="H220" s="180">
        <f ca="1">VLOOKUP($D220,Curves!$A$2:$H$1700,5)*$B220</f>
        <v>0</v>
      </c>
      <c r="I220" s="180">
        <f ca="1">VLOOKUP($D220,Curves!$A$2:$H$1700,4)*$B220</f>
        <v>0</v>
      </c>
      <c r="J220" s="182">
        <f ca="1">VLOOKUP($D220,Curves!$A$2:$H$1700,8)*$B220</f>
        <v>0</v>
      </c>
      <c r="K220" s="180">
        <f t="shared" ca="1" si="224"/>
        <v>13.973487464051503</v>
      </c>
      <c r="L220" s="144">
        <f ca="1">VLOOKUP($D220,Curves!$N$2:$T$2600,2)*$B220</f>
        <v>8.3813606128585629</v>
      </c>
      <c r="M220" s="145">
        <f ca="1">VLOOKUP($D220,Curves!$N$2:$T$2600,3)*$B220</f>
        <v>5.2054229398800178</v>
      </c>
      <c r="N220" s="189">
        <f t="shared" ca="1" si="225"/>
        <v>0</v>
      </c>
      <c r="O220" s="190">
        <f t="shared" ca="1" si="226"/>
        <v>0</v>
      </c>
      <c r="P220" s="181">
        <f t="shared" ca="1" si="221"/>
        <v>13.973487464051503</v>
      </c>
      <c r="Q220" s="144">
        <f ca="1">VLOOKUP($D220,Curves!$N$2:$T$2600,4)*$B220</f>
        <v>8.9760898333091141</v>
      </c>
      <c r="R220" s="145">
        <f ca="1">VLOOKUP($D220,Curves!$N$2:$T$2600,5)*$B220</f>
        <v>6.5245359655806068</v>
      </c>
      <c r="S220" s="189">
        <f t="shared" ca="1" si="227"/>
        <v>0</v>
      </c>
      <c r="T220" s="190">
        <f t="shared" ca="1" si="228"/>
        <v>0</v>
      </c>
      <c r="U220" s="157">
        <f t="shared" ca="1" si="229"/>
        <v>13.491503858507057</v>
      </c>
      <c r="V220" s="157">
        <f t="shared" ca="1" si="230"/>
        <v>13.973487464051503</v>
      </c>
      <c r="W220" s="157">
        <f t="shared" ca="1" si="231"/>
        <v>13.973487464051503</v>
      </c>
      <c r="X220" s="144">
        <f ca="1">VLOOKUP($D220,Curves!$N$2:$T$2600,6)*$B220</f>
        <v>6.4204389258553842</v>
      </c>
      <c r="Y220" s="145">
        <f ca="1">VLOOKUP($D220,Curves!$N$2:$T$2600,7)*$B220</f>
        <v>3.3695537489367626</v>
      </c>
      <c r="Z220" s="208">
        <f t="shared" ca="1" si="232"/>
        <v>0</v>
      </c>
      <c r="AA220" s="189">
        <f t="shared" ca="1" si="233"/>
        <v>0</v>
      </c>
      <c r="AB220" s="189">
        <f t="shared" ca="1" si="234"/>
        <v>0</v>
      </c>
      <c r="AC220" s="189">
        <f t="shared" ca="1" si="234"/>
        <v>0</v>
      </c>
      <c r="AD220" s="189">
        <f t="shared" ca="1" si="235"/>
        <v>0</v>
      </c>
      <c r="AE220" s="190">
        <f t="shared" ca="1" si="236"/>
        <v>0</v>
      </c>
      <c r="AF220" s="23">
        <f t="shared" ref="AF220:AF282" ca="1" si="257">$AF$7*$J$2*$J$5*$N220</f>
        <v>0</v>
      </c>
      <c r="AG220" s="23">
        <f t="shared" ref="AG220:AG282" ca="1" si="258">$AF$7*$J$3*$J$5*$O220</f>
        <v>0</v>
      </c>
      <c r="AH220" s="23">
        <f t="shared" ca="1" si="192"/>
        <v>0</v>
      </c>
      <c r="AI220" s="23">
        <f t="shared" ca="1" si="193"/>
        <v>0</v>
      </c>
      <c r="AJ220" s="23">
        <f t="shared" ca="1" si="198"/>
        <v>0</v>
      </c>
      <c r="AK220" s="23">
        <f t="shared" ca="1" si="199"/>
        <v>0</v>
      </c>
      <c r="AL220" s="23">
        <f t="shared" ca="1" si="200"/>
        <v>0</v>
      </c>
      <c r="AM220" s="23">
        <f t="shared" ca="1" si="201"/>
        <v>0</v>
      </c>
      <c r="AN220" s="23">
        <f t="shared" ca="1" si="204"/>
        <v>0</v>
      </c>
      <c r="AO220" s="23">
        <f t="shared" ca="1" si="205"/>
        <v>0</v>
      </c>
      <c r="AP220" s="23">
        <f t="shared" ca="1" si="219"/>
        <v>0</v>
      </c>
      <c r="AQ220" s="23">
        <f t="shared" ca="1" si="220"/>
        <v>0</v>
      </c>
      <c r="AR220" s="236">
        <f t="shared" ca="1" si="237"/>
        <v>0</v>
      </c>
      <c r="AS220" s="23">
        <f t="shared" ca="1" si="245"/>
        <v>0</v>
      </c>
      <c r="AT220" s="23">
        <f t="shared" ca="1" si="246"/>
        <v>0</v>
      </c>
      <c r="AU220" s="23">
        <f t="shared" ca="1" si="249"/>
        <v>0</v>
      </c>
      <c r="AV220" s="23">
        <f t="shared" ca="1" si="250"/>
        <v>0</v>
      </c>
      <c r="AW220" s="23">
        <f t="shared" ref="AW220:AW282" ca="1" si="259">$AW$7*$J$2*$J$5*$S220</f>
        <v>0</v>
      </c>
      <c r="AX220" s="23">
        <f t="shared" ref="AX220:AX282" ca="1" si="260">$AW$7*$J$3*$J$5*$T220</f>
        <v>0</v>
      </c>
      <c r="AY220" s="23">
        <f t="shared" ca="1" si="190"/>
        <v>0</v>
      </c>
      <c r="AZ220" s="23">
        <f t="shared" ca="1" si="191"/>
        <v>0</v>
      </c>
      <c r="BA220" s="23">
        <f t="shared" ca="1" si="196"/>
        <v>0</v>
      </c>
      <c r="BB220" s="23">
        <f t="shared" ca="1" si="197"/>
        <v>0</v>
      </c>
      <c r="BC220" s="23">
        <f t="shared" ca="1" si="202"/>
        <v>0</v>
      </c>
      <c r="BD220" s="23">
        <f t="shared" ca="1" si="203"/>
        <v>0</v>
      </c>
      <c r="BE220" s="23">
        <f t="shared" ca="1" si="215"/>
        <v>0</v>
      </c>
      <c r="BF220" s="23">
        <f t="shared" ca="1" si="216"/>
        <v>0</v>
      </c>
      <c r="BG220" s="23"/>
      <c r="BH220" s="23"/>
      <c r="BI220" s="23"/>
      <c r="BJ220" s="23"/>
      <c r="BK220" s="23"/>
      <c r="BL220" s="23"/>
      <c r="BM220" s="23"/>
      <c r="BN220" s="23"/>
      <c r="BO220" s="236">
        <f t="shared" ca="1" si="238"/>
        <v>0</v>
      </c>
      <c r="BP220" s="23">
        <f t="shared" ca="1" si="241"/>
        <v>0</v>
      </c>
      <c r="BQ220" s="23">
        <f t="shared" ca="1" si="242"/>
        <v>0</v>
      </c>
      <c r="BR220" s="23">
        <f t="shared" ca="1" si="243"/>
        <v>0</v>
      </c>
      <c r="BS220" s="23">
        <f t="shared" ca="1" si="244"/>
        <v>0</v>
      </c>
      <c r="BT220" s="23">
        <f t="shared" ca="1" si="247"/>
        <v>0</v>
      </c>
      <c r="BU220" s="23">
        <f t="shared" ca="1" si="248"/>
        <v>0</v>
      </c>
      <c r="BV220" s="23">
        <f t="shared" ca="1" si="251"/>
        <v>0</v>
      </c>
      <c r="BW220" s="23">
        <f t="shared" ca="1" si="252"/>
        <v>0</v>
      </c>
      <c r="BX220" s="23">
        <f t="shared" ca="1" si="253"/>
        <v>0</v>
      </c>
      <c r="BY220" s="23">
        <f t="shared" ca="1" si="254"/>
        <v>0</v>
      </c>
      <c r="BZ220" s="23">
        <f t="shared" ca="1" si="188"/>
        <v>0</v>
      </c>
      <c r="CA220" s="23">
        <f t="shared" ca="1" si="189"/>
        <v>0</v>
      </c>
      <c r="CB220" s="23">
        <f t="shared" ca="1" si="194"/>
        <v>0</v>
      </c>
      <c r="CC220" s="23">
        <f t="shared" ca="1" si="195"/>
        <v>0</v>
      </c>
      <c r="CD220" s="23">
        <f t="shared" ca="1" si="207"/>
        <v>0</v>
      </c>
      <c r="CE220" s="23">
        <f t="shared" ca="1" si="208"/>
        <v>0</v>
      </c>
      <c r="CF220" s="23">
        <f t="shared" ca="1" si="209"/>
        <v>0</v>
      </c>
      <c r="CG220" s="23">
        <f t="shared" ca="1" si="210"/>
        <v>0</v>
      </c>
      <c r="CH220" s="23">
        <f t="shared" ca="1" si="217"/>
        <v>0</v>
      </c>
      <c r="CI220" s="23">
        <f t="shared" ca="1" si="218"/>
        <v>0</v>
      </c>
      <c r="CJ220" s="236">
        <f t="shared" ca="1" si="239"/>
        <v>0</v>
      </c>
      <c r="CQ220" s="23">
        <f t="shared" ca="1" si="255"/>
        <v>0</v>
      </c>
      <c r="CR220" s="23">
        <f t="shared" ca="1" si="256"/>
        <v>0</v>
      </c>
      <c r="CS220" s="23">
        <f t="shared" ca="1" si="211"/>
        <v>0</v>
      </c>
      <c r="CT220" s="23">
        <f t="shared" ca="1" si="212"/>
        <v>0</v>
      </c>
      <c r="CU220" s="23">
        <f t="shared" ca="1" si="213"/>
        <v>0</v>
      </c>
      <c r="CV220" s="23">
        <f t="shared" ca="1" si="214"/>
        <v>0</v>
      </c>
    </row>
    <row r="221" spans="1:100" x14ac:dyDescent="0.2">
      <c r="A221" s="180">
        <f ca="1">VLOOKUP($D221,Curves!$A$2:$I$1700,9)</f>
        <v>6.2536242200051995E-2</v>
      </c>
      <c r="B221" s="86">
        <f t="shared" ca="1" si="222"/>
        <v>0.33634622484824034</v>
      </c>
      <c r="C221" s="86">
        <f t="shared" ca="1" si="223"/>
        <v>30</v>
      </c>
      <c r="D221" s="143">
        <f t="shared" ca="1" si="240"/>
        <v>43344</v>
      </c>
      <c r="E221" s="181">
        <f ca="1">VLOOKUP($D221,Curves!$A$2:$H$1700,2)*$B221</f>
        <v>1.5932720671061145</v>
      </c>
      <c r="F221" s="180">
        <f ca="1">VLOOKUP($D221,Curves!$A$2:$H$1700,3)*$B221</f>
        <v>9.9222136330230901E-2</v>
      </c>
      <c r="G221" s="180">
        <f ca="1">VLOOKUP($D221,Curves!$A$2:$H$1700,7)*$B221</f>
        <v>-6.3905782721165663E-2</v>
      </c>
      <c r="H221" s="180">
        <f ca="1">VLOOKUP($D221,Curves!$A$2:$H$1700,5)*$B221</f>
        <v>0</v>
      </c>
      <c r="I221" s="180">
        <f ca="1">VLOOKUP($D221,Curves!$A$2:$H$1700,4)*$B221</f>
        <v>0</v>
      </c>
      <c r="J221" s="182">
        <f ca="1">VLOOKUP($D221,Curves!$A$2:$H$1700,8)*$B221</f>
        <v>0</v>
      </c>
      <c r="K221" s="180">
        <f t="shared" ca="1" si="224"/>
        <v>13.949540503295859</v>
      </c>
      <c r="L221" s="144">
        <f ca="1">VLOOKUP($D221,Curves!$N$2:$T$2600,2)*$B221</f>
        <v>8.5027524021290777</v>
      </c>
      <c r="M221" s="145">
        <f ca="1">VLOOKUP($D221,Curves!$N$2:$T$2600,3)*$B221</f>
        <v>5.1561876269235247</v>
      </c>
      <c r="N221" s="189">
        <f t="shared" ca="1" si="225"/>
        <v>0</v>
      </c>
      <c r="O221" s="190">
        <f t="shared" ca="1" si="226"/>
        <v>0</v>
      </c>
      <c r="P221" s="181">
        <f t="shared" ca="1" si="221"/>
        <v>13.949540503295859</v>
      </c>
      <c r="Q221" s="144">
        <f ca="1">VLOOKUP($D221,Curves!$N$2:$T$2600,4)*$B221</f>
        <v>9.4305083124339806</v>
      </c>
      <c r="R221" s="145">
        <f ca="1">VLOOKUP($D221,Curves!$N$2:$T$2600,5)*$B221</f>
        <v>4.8501125623116259</v>
      </c>
      <c r="S221" s="189">
        <f t="shared" ca="1" si="227"/>
        <v>0</v>
      </c>
      <c r="T221" s="190">
        <f t="shared" ca="1" si="228"/>
        <v>0</v>
      </c>
      <c r="U221" s="157">
        <f t="shared" ca="1" si="229"/>
        <v>13.470247132887115</v>
      </c>
      <c r="V221" s="157">
        <f t="shared" ca="1" si="230"/>
        <v>13.949540503295859</v>
      </c>
      <c r="W221" s="157">
        <f t="shared" ca="1" si="231"/>
        <v>13.949540503295859</v>
      </c>
      <c r="X221" s="144">
        <f ca="1">VLOOKUP($D221,Curves!$N$2:$T$2600,6)*$B221</f>
        <v>6.8050354457103595</v>
      </c>
      <c r="Y221" s="145">
        <f ca="1">VLOOKUP($D221,Curves!$N$2:$T$2600,7)*$B221</f>
        <v>3.2641732929520817</v>
      </c>
      <c r="Z221" s="208">
        <f t="shared" ca="1" si="232"/>
        <v>0</v>
      </c>
      <c r="AA221" s="189">
        <f t="shared" ca="1" si="233"/>
        <v>0</v>
      </c>
      <c r="AB221" s="189">
        <f t="shared" ca="1" si="234"/>
        <v>0</v>
      </c>
      <c r="AC221" s="189">
        <f t="shared" ca="1" si="234"/>
        <v>0</v>
      </c>
      <c r="AD221" s="189">
        <f t="shared" ca="1" si="235"/>
        <v>0</v>
      </c>
      <c r="AE221" s="190">
        <f t="shared" ca="1" si="236"/>
        <v>0</v>
      </c>
      <c r="AF221" s="23">
        <f t="shared" ca="1" si="257"/>
        <v>0</v>
      </c>
      <c r="AG221" s="23">
        <f t="shared" ca="1" si="258"/>
        <v>0</v>
      </c>
      <c r="AH221" s="23">
        <f t="shared" ca="1" si="192"/>
        <v>0</v>
      </c>
      <c r="AI221" s="23">
        <f t="shared" ca="1" si="193"/>
        <v>0</v>
      </c>
      <c r="AJ221" s="23">
        <f t="shared" ca="1" si="198"/>
        <v>0</v>
      </c>
      <c r="AK221" s="23">
        <f t="shared" ca="1" si="199"/>
        <v>0</v>
      </c>
      <c r="AL221" s="23">
        <f t="shared" ca="1" si="200"/>
        <v>0</v>
      </c>
      <c r="AM221" s="23">
        <f t="shared" ca="1" si="201"/>
        <v>0</v>
      </c>
      <c r="AN221" s="23">
        <f t="shared" ca="1" si="204"/>
        <v>0</v>
      </c>
      <c r="AO221" s="23">
        <f t="shared" ca="1" si="205"/>
        <v>0</v>
      </c>
      <c r="AP221" s="23">
        <f t="shared" ca="1" si="219"/>
        <v>0</v>
      </c>
      <c r="AQ221" s="23">
        <f t="shared" ca="1" si="220"/>
        <v>0</v>
      </c>
      <c r="AR221" s="236">
        <f t="shared" ca="1" si="237"/>
        <v>0</v>
      </c>
      <c r="AS221" s="23">
        <f t="shared" ca="1" si="245"/>
        <v>0</v>
      </c>
      <c r="AT221" s="23">
        <f t="shared" ca="1" si="246"/>
        <v>0</v>
      </c>
      <c r="AU221" s="23">
        <f t="shared" ca="1" si="249"/>
        <v>0</v>
      </c>
      <c r="AV221" s="23">
        <f t="shared" ca="1" si="250"/>
        <v>0</v>
      </c>
      <c r="AW221" s="23">
        <f t="shared" ca="1" si="259"/>
        <v>0</v>
      </c>
      <c r="AX221" s="23">
        <f t="shared" ca="1" si="260"/>
        <v>0</v>
      </c>
      <c r="AY221" s="23">
        <f t="shared" ca="1" si="190"/>
        <v>0</v>
      </c>
      <c r="AZ221" s="23">
        <f t="shared" ca="1" si="191"/>
        <v>0</v>
      </c>
      <c r="BA221" s="23">
        <f t="shared" ca="1" si="196"/>
        <v>0</v>
      </c>
      <c r="BB221" s="23">
        <f t="shared" ca="1" si="197"/>
        <v>0</v>
      </c>
      <c r="BC221" s="23">
        <f t="shared" ca="1" si="202"/>
        <v>0</v>
      </c>
      <c r="BD221" s="23">
        <f t="shared" ca="1" si="203"/>
        <v>0</v>
      </c>
      <c r="BE221" s="23">
        <f t="shared" ca="1" si="215"/>
        <v>0</v>
      </c>
      <c r="BF221" s="23">
        <f t="shared" ca="1" si="216"/>
        <v>0</v>
      </c>
      <c r="BG221" s="23"/>
      <c r="BH221" s="23"/>
      <c r="BI221" s="23"/>
      <c r="BJ221" s="23"/>
      <c r="BK221" s="23"/>
      <c r="BL221" s="23"/>
      <c r="BM221" s="23"/>
      <c r="BN221" s="23"/>
      <c r="BO221" s="236">
        <f t="shared" ca="1" si="238"/>
        <v>0</v>
      </c>
      <c r="BP221" s="23">
        <f t="shared" ca="1" si="241"/>
        <v>0</v>
      </c>
      <c r="BQ221" s="23">
        <f t="shared" ca="1" si="242"/>
        <v>0</v>
      </c>
      <c r="BR221" s="23">
        <f t="shared" ca="1" si="243"/>
        <v>0</v>
      </c>
      <c r="BS221" s="23">
        <f t="shared" ca="1" si="244"/>
        <v>0</v>
      </c>
      <c r="BT221" s="23">
        <f t="shared" ca="1" si="247"/>
        <v>0</v>
      </c>
      <c r="BU221" s="23">
        <f t="shared" ca="1" si="248"/>
        <v>0</v>
      </c>
      <c r="BV221" s="23">
        <f t="shared" ca="1" si="251"/>
        <v>0</v>
      </c>
      <c r="BW221" s="23">
        <f t="shared" ca="1" si="252"/>
        <v>0</v>
      </c>
      <c r="BX221" s="23">
        <f t="shared" ca="1" si="253"/>
        <v>0</v>
      </c>
      <c r="BY221" s="23">
        <f t="shared" ca="1" si="254"/>
        <v>0</v>
      </c>
      <c r="BZ221" s="23">
        <f t="shared" ref="BZ221:BZ282" ca="1" si="261">$BZ$7*$J$2*$J$5*$AB221</f>
        <v>0</v>
      </c>
      <c r="CA221" s="23">
        <f t="shared" ref="CA221:CA282" ca="1" si="262">$BZ$7*$J$3*$J$5*$AC221</f>
        <v>0</v>
      </c>
      <c r="CB221" s="23">
        <f t="shared" ca="1" si="194"/>
        <v>0</v>
      </c>
      <c r="CC221" s="23">
        <f t="shared" ca="1" si="195"/>
        <v>0</v>
      </c>
      <c r="CD221" s="23">
        <f t="shared" ca="1" si="207"/>
        <v>0</v>
      </c>
      <c r="CE221" s="23">
        <f t="shared" ca="1" si="208"/>
        <v>0</v>
      </c>
      <c r="CF221" s="23">
        <f t="shared" ca="1" si="209"/>
        <v>0</v>
      </c>
      <c r="CG221" s="23">
        <f t="shared" ca="1" si="210"/>
        <v>0</v>
      </c>
      <c r="CH221" s="23">
        <f t="shared" ca="1" si="217"/>
        <v>0</v>
      </c>
      <c r="CI221" s="23">
        <f t="shared" ca="1" si="218"/>
        <v>0</v>
      </c>
      <c r="CJ221" s="236">
        <f t="shared" ca="1" si="239"/>
        <v>0</v>
      </c>
      <c r="CQ221" s="23">
        <f t="shared" ca="1" si="255"/>
        <v>0</v>
      </c>
      <c r="CR221" s="23">
        <f t="shared" ca="1" si="256"/>
        <v>0</v>
      </c>
      <c r="CS221" s="23">
        <f t="shared" ca="1" si="211"/>
        <v>0</v>
      </c>
      <c r="CT221" s="23">
        <f t="shared" ca="1" si="212"/>
        <v>0</v>
      </c>
      <c r="CU221" s="23">
        <f t="shared" ca="1" si="213"/>
        <v>0</v>
      </c>
      <c r="CV221" s="23">
        <f t="shared" ca="1" si="214"/>
        <v>0</v>
      </c>
    </row>
    <row r="222" spans="1:100" x14ac:dyDescent="0.2">
      <c r="A222" s="180">
        <f ca="1">VLOOKUP($D222,Curves!$A$2:$I$1700,9)</f>
        <v>6.2557259459801007E-2</v>
      </c>
      <c r="B222" s="86">
        <f t="shared" ca="1" si="222"/>
        <v>0.33452813627706368</v>
      </c>
      <c r="C222" s="86">
        <f t="shared" ca="1" si="223"/>
        <v>31</v>
      </c>
      <c r="D222" s="143">
        <f t="shared" ca="1" si="240"/>
        <v>43374</v>
      </c>
      <c r="E222" s="181">
        <f ca="1">VLOOKUP($D222,Curves!$A$2:$H$1700,2)*$B222</f>
        <v>1.5880050629072213</v>
      </c>
      <c r="F222" s="180">
        <f ca="1">VLOOKUP($D222,Curves!$A$2:$H$1700,3)*$B222</f>
        <v>9.8685800201733787E-2</v>
      </c>
      <c r="G222" s="180">
        <f ca="1">VLOOKUP($D222,Curves!$A$2:$H$1700,7)*$B222</f>
        <v>-6.3560345892642103E-2</v>
      </c>
      <c r="H222" s="180">
        <f ca="1">VLOOKUP($D222,Curves!$A$2:$H$1700,5)*$B222</f>
        <v>0</v>
      </c>
      <c r="I222" s="180">
        <f ca="1">VLOOKUP($D222,Curves!$A$2:$H$1700,4)*$B222</f>
        <v>0</v>
      </c>
      <c r="J222" s="182">
        <f ca="1">VLOOKUP($D222,Curves!$A$2:$H$1700,8)*$B222</f>
        <v>0</v>
      </c>
      <c r="K222" s="180">
        <f t="shared" ca="1" si="224"/>
        <v>13.91003797180416</v>
      </c>
      <c r="L222" s="144">
        <f ca="1">VLOOKUP($D222,Curves!$N$2:$T$2600,2)*$B222</f>
        <v>18.827163780947199</v>
      </c>
      <c r="M222" s="145">
        <f ca="1">VLOOKUP($D222,Curves!$N$2:$T$2600,3)*$B222</f>
        <v>5.1851861122944873</v>
      </c>
      <c r="N222" s="189">
        <f t="shared" ca="1" si="225"/>
        <v>1</v>
      </c>
      <c r="O222" s="190">
        <f t="shared" ca="1" si="226"/>
        <v>0</v>
      </c>
      <c r="P222" s="181">
        <f t="shared" ca="1" si="221"/>
        <v>13.91003797180416</v>
      </c>
      <c r="Q222" s="144">
        <f ca="1">VLOOKUP($D222,Curves!$N$2:$T$2600,4)*$B222</f>
        <v>12.055757657669373</v>
      </c>
      <c r="R222" s="145">
        <f ca="1">VLOOKUP($D222,Curves!$N$2:$T$2600,5)*$B222</f>
        <v>5.8977310425646321</v>
      </c>
      <c r="S222" s="189">
        <f t="shared" ca="1" si="227"/>
        <v>0</v>
      </c>
      <c r="T222" s="190">
        <f t="shared" ca="1" si="228"/>
        <v>0</v>
      </c>
      <c r="U222" s="157">
        <f t="shared" ca="1" si="229"/>
        <v>13.433335377609344</v>
      </c>
      <c r="V222" s="157">
        <f t="shared" ca="1" si="230"/>
        <v>13.91003797180416</v>
      </c>
      <c r="W222" s="157">
        <f t="shared" ca="1" si="231"/>
        <v>13.91003797180416</v>
      </c>
      <c r="X222" s="144">
        <f ca="1">VLOOKUP($D222,Curves!$N$2:$T$2600,6)*$B222</f>
        <v>19.647584699407329</v>
      </c>
      <c r="Y222" s="145">
        <f ca="1">VLOOKUP($D222,Curves!$N$2:$T$2600,7)*$B222</f>
        <v>0.7665245501858774</v>
      </c>
      <c r="Z222" s="208">
        <f t="shared" ca="1" si="232"/>
        <v>1</v>
      </c>
      <c r="AA222" s="189">
        <f t="shared" ca="1" si="233"/>
        <v>0</v>
      </c>
      <c r="AB222" s="189">
        <f t="shared" ca="1" si="234"/>
        <v>1</v>
      </c>
      <c r="AC222" s="189">
        <f t="shared" ca="1" si="234"/>
        <v>1</v>
      </c>
      <c r="AD222" s="189">
        <f t="shared" ca="1" si="235"/>
        <v>1</v>
      </c>
      <c r="AE222" s="190">
        <f t="shared" ca="1" si="236"/>
        <v>0</v>
      </c>
      <c r="AF222" s="23">
        <f t="shared" ca="1" si="257"/>
        <v>105600</v>
      </c>
      <c r="AG222" s="23">
        <f t="shared" ca="1" si="258"/>
        <v>0</v>
      </c>
      <c r="AH222" s="23">
        <f t="shared" ca="1" si="192"/>
        <v>61200</v>
      </c>
      <c r="AI222" s="23">
        <f t="shared" ca="1" si="193"/>
        <v>0</v>
      </c>
      <c r="AJ222" s="23">
        <f t="shared" ca="1" si="198"/>
        <v>50400</v>
      </c>
      <c r="AK222" s="23">
        <f t="shared" ca="1" si="199"/>
        <v>0</v>
      </c>
      <c r="AL222" s="23">
        <f t="shared" ca="1" si="200"/>
        <v>60000</v>
      </c>
      <c r="AM222" s="23">
        <f t="shared" ca="1" si="201"/>
        <v>0</v>
      </c>
      <c r="AN222" s="23">
        <f t="shared" ca="1" si="204"/>
        <v>126720</v>
      </c>
      <c r="AO222" s="23">
        <f t="shared" ca="1" si="205"/>
        <v>0</v>
      </c>
      <c r="AP222" s="23">
        <f t="shared" ca="1" si="219"/>
        <v>66000</v>
      </c>
      <c r="AQ222" s="23">
        <f t="shared" ca="1" si="220"/>
        <v>0</v>
      </c>
      <c r="AR222" s="236">
        <f t="shared" ca="1" si="237"/>
        <v>469920</v>
      </c>
      <c r="AS222" s="23">
        <f t="shared" ca="1" si="245"/>
        <v>0</v>
      </c>
      <c r="AT222" s="23">
        <f t="shared" ca="1" si="246"/>
        <v>0</v>
      </c>
      <c r="AU222" s="23">
        <f t="shared" ca="1" si="249"/>
        <v>0</v>
      </c>
      <c r="AV222" s="23">
        <f t="shared" ca="1" si="250"/>
        <v>0</v>
      </c>
      <c r="AW222" s="23">
        <f t="shared" ca="1" si="259"/>
        <v>0</v>
      </c>
      <c r="AX222" s="23">
        <f t="shared" ca="1" si="260"/>
        <v>0</v>
      </c>
      <c r="AY222" s="23">
        <f t="shared" ca="1" si="190"/>
        <v>0</v>
      </c>
      <c r="AZ222" s="23">
        <f t="shared" ca="1" si="191"/>
        <v>0</v>
      </c>
      <c r="BA222" s="23">
        <f t="shared" ca="1" si="196"/>
        <v>0</v>
      </c>
      <c r="BB222" s="23">
        <f t="shared" ca="1" si="197"/>
        <v>0</v>
      </c>
      <c r="BC222" s="23">
        <f t="shared" ca="1" si="202"/>
        <v>0</v>
      </c>
      <c r="BD222" s="23">
        <f t="shared" ca="1" si="203"/>
        <v>0</v>
      </c>
      <c r="BE222" s="23">
        <f t="shared" ca="1" si="215"/>
        <v>0</v>
      </c>
      <c r="BF222" s="23">
        <f t="shared" ca="1" si="216"/>
        <v>0</v>
      </c>
      <c r="BG222" s="23"/>
      <c r="BH222" s="23"/>
      <c r="BI222" s="23"/>
      <c r="BJ222" s="23"/>
      <c r="BK222" s="23"/>
      <c r="BL222" s="23"/>
      <c r="BM222" s="23"/>
      <c r="BN222" s="23"/>
      <c r="BO222" s="236">
        <f t="shared" ca="1" si="238"/>
        <v>0</v>
      </c>
      <c r="BP222" s="23">
        <f t="shared" ca="1" si="241"/>
        <v>65400</v>
      </c>
      <c r="BQ222" s="23">
        <f t="shared" ca="1" si="242"/>
        <v>32700</v>
      </c>
      <c r="BR222" s="23">
        <f t="shared" ca="1" si="243"/>
        <v>62400</v>
      </c>
      <c r="BS222" s="23">
        <f t="shared" ca="1" si="244"/>
        <v>31200</v>
      </c>
      <c r="BT222" s="23">
        <f t="shared" ca="1" si="247"/>
        <v>67200</v>
      </c>
      <c r="BU222" s="23">
        <f t="shared" ca="1" si="248"/>
        <v>33600</v>
      </c>
      <c r="BV222" s="23">
        <f t="shared" ca="1" si="251"/>
        <v>8400</v>
      </c>
      <c r="BW222" s="23">
        <f t="shared" ca="1" si="252"/>
        <v>4200</v>
      </c>
      <c r="BX222" s="23">
        <f t="shared" ca="1" si="253"/>
        <v>66000</v>
      </c>
      <c r="BY222" s="23">
        <f t="shared" ca="1" si="254"/>
        <v>33000</v>
      </c>
      <c r="BZ222" s="23">
        <f t="shared" ca="1" si="261"/>
        <v>66000</v>
      </c>
      <c r="CA222" s="23">
        <f t="shared" ca="1" si="262"/>
        <v>33000</v>
      </c>
      <c r="CB222" s="23">
        <f t="shared" ca="1" si="194"/>
        <v>240000</v>
      </c>
      <c r="CC222" s="23">
        <f t="shared" ca="1" si="195"/>
        <v>120000</v>
      </c>
      <c r="CD222" s="23">
        <f t="shared" ca="1" si="207"/>
        <v>120000</v>
      </c>
      <c r="CE222" s="23">
        <f t="shared" ca="1" si="208"/>
        <v>60000</v>
      </c>
      <c r="CF222" s="23">
        <f t="shared" ca="1" si="209"/>
        <v>63600</v>
      </c>
      <c r="CG222" s="23">
        <f t="shared" ca="1" si="210"/>
        <v>31800</v>
      </c>
      <c r="CH222" s="23">
        <f t="shared" ca="1" si="217"/>
        <v>90000</v>
      </c>
      <c r="CI222" s="23">
        <f t="shared" ca="1" si="218"/>
        <v>45000</v>
      </c>
      <c r="CJ222" s="236">
        <f t="shared" ca="1" si="239"/>
        <v>1273500</v>
      </c>
      <c r="CQ222" s="23">
        <f t="shared" ca="1" si="255"/>
        <v>30000</v>
      </c>
      <c r="CR222" s="23">
        <f t="shared" ca="1" si="256"/>
        <v>15000</v>
      </c>
      <c r="CS222" s="23">
        <f t="shared" ca="1" si="211"/>
        <v>60000</v>
      </c>
      <c r="CT222" s="23">
        <f t="shared" ca="1" si="212"/>
        <v>30000</v>
      </c>
      <c r="CU222" s="23">
        <f t="shared" ca="1" si="213"/>
        <v>120000</v>
      </c>
      <c r="CV222" s="23">
        <f t="shared" ca="1" si="214"/>
        <v>60000</v>
      </c>
    </row>
    <row r="223" spans="1:100" x14ac:dyDescent="0.2">
      <c r="A223" s="180">
        <f ca="1">VLOOKUP($D223,Curves!$A$2:$I$1700,9)</f>
        <v>6.2578977295028995E-2</v>
      </c>
      <c r="B223" s="86">
        <f t="shared" ca="1" si="222"/>
        <v>0.33265859978459411</v>
      </c>
      <c r="C223" s="86">
        <f t="shared" ca="1" si="223"/>
        <v>30</v>
      </c>
      <c r="D223" s="143">
        <f t="shared" ca="1" si="240"/>
        <v>43405</v>
      </c>
      <c r="E223" s="181">
        <f ca="1">VLOOKUP($D223,Curves!$A$2:$H$1700,2)*$B223</f>
        <v>1.6273658701462346</v>
      </c>
      <c r="F223" s="180">
        <f ca="1">VLOOKUP($D223,Curves!$A$2:$H$1700,3)*$B223</f>
        <v>3.9919031974151295E-2</v>
      </c>
      <c r="G223" s="180">
        <f ca="1">VLOOKUP($D223,Curves!$A$2:$H$1700,7)*$B223</f>
        <v>-6.3205133959072887E-2</v>
      </c>
      <c r="H223" s="180">
        <f ca="1">VLOOKUP($D223,Curves!$A$2:$H$1700,5)*$B223</f>
        <v>0</v>
      </c>
      <c r="I223" s="180">
        <f ca="1">VLOOKUP($D223,Curves!$A$2:$H$1700,4)*$B223</f>
        <v>0</v>
      </c>
      <c r="J223" s="182">
        <f ca="1">VLOOKUP($D223,Curves!$A$2:$H$1700,8)*$B223</f>
        <v>0</v>
      </c>
      <c r="K223" s="180">
        <f t="shared" ca="1" si="224"/>
        <v>14.205244026096759</v>
      </c>
      <c r="L223" s="144">
        <f ca="1">VLOOKUP($D223,Curves!$N$2:$T$2600,2)*$B223</f>
        <v>14.250722002264485</v>
      </c>
      <c r="M223" s="145">
        <f ca="1">VLOOKUP($D223,Curves!$N$2:$T$2600,3)*$B223</f>
        <v>5.3358439405448896</v>
      </c>
      <c r="N223" s="189">
        <f t="shared" ca="1" si="225"/>
        <v>1</v>
      </c>
      <c r="O223" s="190">
        <f t="shared" ca="1" si="226"/>
        <v>0</v>
      </c>
      <c r="P223" s="181">
        <f t="shared" ca="1" si="221"/>
        <v>14.205244026096759</v>
      </c>
      <c r="Q223" s="144">
        <f ca="1">VLOOKUP($D223,Curves!$N$2:$T$2600,4)*$B223</f>
        <v>15.609132707372092</v>
      </c>
      <c r="R223" s="145">
        <f ca="1">VLOOKUP($D223,Curves!$N$2:$T$2600,5)*$B223</f>
        <v>6.2739411919374444</v>
      </c>
      <c r="S223" s="189">
        <f t="shared" ca="1" si="227"/>
        <v>1</v>
      </c>
      <c r="T223" s="190">
        <f t="shared" ca="1" si="228"/>
        <v>0</v>
      </c>
      <c r="U223" s="157">
        <f t="shared" ca="1" si="229"/>
        <v>13.731205521403712</v>
      </c>
      <c r="V223" s="157">
        <f t="shared" ca="1" si="230"/>
        <v>14.205244026096759</v>
      </c>
      <c r="W223" s="157">
        <f t="shared" ca="1" si="231"/>
        <v>14.205244026096759</v>
      </c>
      <c r="X223" s="144">
        <f ca="1">VLOOKUP($D223,Curves!$N$2:$T$2600,6)*$B223</f>
        <v>14.612605070112457</v>
      </c>
      <c r="Y223" s="145">
        <f ca="1">VLOOKUP($D223,Curves!$N$2:$T$2600,7)*$B223</f>
        <v>6.4542133025646136</v>
      </c>
      <c r="Z223" s="208">
        <f t="shared" ca="1" si="232"/>
        <v>1</v>
      </c>
      <c r="AA223" s="189">
        <f t="shared" ca="1" si="233"/>
        <v>0</v>
      </c>
      <c r="AB223" s="189">
        <f t="shared" ca="1" si="234"/>
        <v>1</v>
      </c>
      <c r="AC223" s="189">
        <f t="shared" ca="1" si="234"/>
        <v>1</v>
      </c>
      <c r="AD223" s="189">
        <f t="shared" ca="1" si="235"/>
        <v>1</v>
      </c>
      <c r="AE223" s="190">
        <f t="shared" ca="1" si="236"/>
        <v>0</v>
      </c>
      <c r="AF223" s="23">
        <f t="shared" ca="1" si="257"/>
        <v>105600</v>
      </c>
      <c r="AG223" s="23">
        <f t="shared" ca="1" si="258"/>
        <v>0</v>
      </c>
      <c r="AH223" s="23">
        <f t="shared" ca="1" si="192"/>
        <v>61200</v>
      </c>
      <c r="AI223" s="23">
        <f t="shared" ca="1" si="193"/>
        <v>0</v>
      </c>
      <c r="AJ223" s="23">
        <f t="shared" ca="1" si="198"/>
        <v>50400</v>
      </c>
      <c r="AK223" s="23">
        <f t="shared" ca="1" si="199"/>
        <v>0</v>
      </c>
      <c r="AL223" s="23">
        <f t="shared" ca="1" si="200"/>
        <v>60000</v>
      </c>
      <c r="AM223" s="23">
        <f t="shared" ca="1" si="201"/>
        <v>0</v>
      </c>
      <c r="AN223" s="23">
        <f t="shared" ca="1" si="204"/>
        <v>126720</v>
      </c>
      <c r="AO223" s="23">
        <f t="shared" ca="1" si="205"/>
        <v>0</v>
      </c>
      <c r="AP223" s="23">
        <f t="shared" ca="1" si="219"/>
        <v>66000</v>
      </c>
      <c r="AQ223" s="23">
        <f t="shared" ca="1" si="220"/>
        <v>0</v>
      </c>
      <c r="AR223" s="236">
        <f t="shared" ca="1" si="237"/>
        <v>469920</v>
      </c>
      <c r="AS223" s="23">
        <f t="shared" ca="1" si="245"/>
        <v>60000</v>
      </c>
      <c r="AT223" s="23">
        <f t="shared" ca="1" si="246"/>
        <v>0</v>
      </c>
      <c r="AU223" s="23">
        <f t="shared" ca="1" si="249"/>
        <v>60000</v>
      </c>
      <c r="AV223" s="23">
        <f t="shared" ca="1" si="250"/>
        <v>0</v>
      </c>
      <c r="AW223" s="23">
        <f t="shared" ca="1" si="259"/>
        <v>105600</v>
      </c>
      <c r="AX223" s="23">
        <f t="shared" ca="1" si="260"/>
        <v>0</v>
      </c>
      <c r="AY223" s="23">
        <f t="shared" ref="AY223:AY282" ca="1" si="263">$AY$7*$J$2*$J$5*$S223</f>
        <v>130800</v>
      </c>
      <c r="AZ223" s="23">
        <f t="shared" ref="AZ223:AZ282" ca="1" si="264">$AY$7*$J$3*$J$5*$T223</f>
        <v>0</v>
      </c>
      <c r="BA223" s="23">
        <f t="shared" ca="1" si="196"/>
        <v>60000</v>
      </c>
      <c r="BB223" s="23">
        <f t="shared" ca="1" si="197"/>
        <v>0</v>
      </c>
      <c r="BC223" s="23">
        <f t="shared" ca="1" si="202"/>
        <v>63600</v>
      </c>
      <c r="BD223" s="23">
        <f t="shared" ca="1" si="203"/>
        <v>0</v>
      </c>
      <c r="BE223" s="23">
        <f t="shared" ca="1" si="215"/>
        <v>63600</v>
      </c>
      <c r="BF223" s="23">
        <f t="shared" ca="1" si="216"/>
        <v>0</v>
      </c>
      <c r="BG223" s="23"/>
      <c r="BH223" s="23"/>
      <c r="BI223" s="23"/>
      <c r="BJ223" s="23"/>
      <c r="BK223" s="23"/>
      <c r="BL223" s="23"/>
      <c r="BM223" s="23"/>
      <c r="BN223" s="23"/>
      <c r="BO223" s="236">
        <f t="shared" ca="1" si="238"/>
        <v>543600</v>
      </c>
      <c r="BP223" s="23">
        <f t="shared" ca="1" si="241"/>
        <v>65400</v>
      </c>
      <c r="BQ223" s="23">
        <f t="shared" ca="1" si="242"/>
        <v>32700</v>
      </c>
      <c r="BR223" s="23">
        <f t="shared" ca="1" si="243"/>
        <v>62400</v>
      </c>
      <c r="BS223" s="23">
        <f t="shared" ca="1" si="244"/>
        <v>31200</v>
      </c>
      <c r="BT223" s="23">
        <f t="shared" ca="1" si="247"/>
        <v>67200</v>
      </c>
      <c r="BU223" s="23">
        <f t="shared" ca="1" si="248"/>
        <v>33600</v>
      </c>
      <c r="BV223" s="23">
        <f t="shared" ca="1" si="251"/>
        <v>8400</v>
      </c>
      <c r="BW223" s="23">
        <f t="shared" ca="1" si="252"/>
        <v>4200</v>
      </c>
      <c r="BX223" s="23">
        <f t="shared" ca="1" si="253"/>
        <v>66000</v>
      </c>
      <c r="BY223" s="23">
        <f t="shared" ca="1" si="254"/>
        <v>33000</v>
      </c>
      <c r="BZ223" s="23">
        <f t="shared" ca="1" si="261"/>
        <v>66000</v>
      </c>
      <c r="CA223" s="23">
        <f t="shared" ca="1" si="262"/>
        <v>33000</v>
      </c>
      <c r="CB223" s="23">
        <f t="shared" ca="1" si="194"/>
        <v>240000</v>
      </c>
      <c r="CC223" s="23">
        <f t="shared" ca="1" si="195"/>
        <v>120000</v>
      </c>
      <c r="CD223" s="23">
        <f t="shared" ca="1" si="207"/>
        <v>120000</v>
      </c>
      <c r="CE223" s="23">
        <f t="shared" ca="1" si="208"/>
        <v>60000</v>
      </c>
      <c r="CF223" s="23">
        <f t="shared" ca="1" si="209"/>
        <v>63600</v>
      </c>
      <c r="CG223" s="23">
        <f t="shared" ca="1" si="210"/>
        <v>31800</v>
      </c>
      <c r="CH223" s="23">
        <f t="shared" ca="1" si="217"/>
        <v>90000</v>
      </c>
      <c r="CI223" s="23">
        <f t="shared" ca="1" si="218"/>
        <v>45000</v>
      </c>
      <c r="CJ223" s="236">
        <f t="shared" ca="1" si="239"/>
        <v>1273500</v>
      </c>
      <c r="CQ223" s="23">
        <f t="shared" ca="1" si="255"/>
        <v>30000</v>
      </c>
      <c r="CR223" s="23">
        <f t="shared" ca="1" si="256"/>
        <v>15000</v>
      </c>
      <c r="CS223" s="23">
        <f t="shared" ca="1" si="211"/>
        <v>60000</v>
      </c>
      <c r="CT223" s="23">
        <f t="shared" ca="1" si="212"/>
        <v>30000</v>
      </c>
      <c r="CU223" s="23">
        <f t="shared" ca="1" si="213"/>
        <v>120000</v>
      </c>
      <c r="CV223" s="23">
        <f t="shared" ca="1" si="214"/>
        <v>60000</v>
      </c>
    </row>
    <row r="224" spans="1:100" x14ac:dyDescent="0.2">
      <c r="A224" s="180">
        <f ca="1">VLOOKUP($D224,Curves!$A$2:$I$1700,9)</f>
        <v>6.2599994555076005E-2</v>
      </c>
      <c r="B224" s="86">
        <f t="shared" ca="1" si="222"/>
        <v>0.33085819459939519</v>
      </c>
      <c r="C224" s="86">
        <f t="shared" ca="1" si="223"/>
        <v>31</v>
      </c>
      <c r="D224" s="143">
        <f t="shared" ca="1" si="240"/>
        <v>43435</v>
      </c>
      <c r="E224" s="181">
        <f ca="1">VLOOKUP($D224,Curves!$A$2:$H$1700,2)*$B224</f>
        <v>1.6632241442511597</v>
      </c>
      <c r="F224" s="180">
        <f ca="1">VLOOKUP($D224,Curves!$A$2:$H$1700,3)*$B224</f>
        <v>3.9702983351927422E-2</v>
      </c>
      <c r="G224" s="180">
        <f ca="1">VLOOKUP($D224,Curves!$A$2:$H$1700,7)*$B224</f>
        <v>-6.2863056973885084E-2</v>
      </c>
      <c r="H224" s="180">
        <f ca="1">VLOOKUP($D224,Curves!$A$2:$H$1700,5)*$B224</f>
        <v>0</v>
      </c>
      <c r="I224" s="180">
        <f ca="1">VLOOKUP($D224,Curves!$A$2:$H$1700,4)*$B224</f>
        <v>0</v>
      </c>
      <c r="J224" s="182">
        <f ca="1">VLOOKUP($D224,Curves!$A$2:$H$1700,8)*$B224</f>
        <v>0</v>
      </c>
      <c r="K224" s="180">
        <f t="shared" ca="1" si="224"/>
        <v>14.474181081883698</v>
      </c>
      <c r="L224" s="144">
        <f ca="1">VLOOKUP($D224,Curves!$N$2:$T$2600,2)*$B224</f>
        <v>18.143892994883434</v>
      </c>
      <c r="M224" s="145">
        <f ca="1">VLOOKUP($D224,Curves!$N$2:$T$2600,3)*$B224</f>
        <v>6.4252661391202555</v>
      </c>
      <c r="N224" s="189">
        <f t="shared" ca="1" si="225"/>
        <v>1</v>
      </c>
      <c r="O224" s="190">
        <f t="shared" ca="1" si="226"/>
        <v>0</v>
      </c>
      <c r="P224" s="181">
        <f t="shared" ca="1" si="221"/>
        <v>14.474181081883698</v>
      </c>
      <c r="Q224" s="144">
        <f ca="1">VLOOKUP($D224,Curves!$N$2:$T$2600,4)*$B224</f>
        <v>19.825809943735443</v>
      </c>
      <c r="R224" s="145">
        <f ca="1">VLOOKUP($D224,Curves!$N$2:$T$2600,5)*$B224</f>
        <v>8.2085918080109952</v>
      </c>
      <c r="S224" s="189">
        <f t="shared" ca="1" si="227"/>
        <v>1</v>
      </c>
      <c r="T224" s="190">
        <f t="shared" ca="1" si="228"/>
        <v>0</v>
      </c>
      <c r="U224" s="157">
        <f t="shared" ca="1" si="229"/>
        <v>14.00270815457956</v>
      </c>
      <c r="V224" s="157">
        <f t="shared" ca="1" si="230"/>
        <v>14.474181081883698</v>
      </c>
      <c r="W224" s="157">
        <f t="shared" ca="1" si="231"/>
        <v>14.474181081883698</v>
      </c>
      <c r="X224" s="144">
        <f ca="1">VLOOKUP($D224,Curves!$N$2:$T$2600,6)*$B224</f>
        <v>19.496392073529492</v>
      </c>
      <c r="Y224" s="145">
        <f ca="1">VLOOKUP($D224,Curves!$N$2:$T$2600,7)*$B224</f>
        <v>7.94549883045703</v>
      </c>
      <c r="Z224" s="208">
        <f t="shared" ca="1" si="232"/>
        <v>1</v>
      </c>
      <c r="AA224" s="189">
        <f t="shared" ca="1" si="233"/>
        <v>0</v>
      </c>
      <c r="AB224" s="189">
        <f t="shared" ca="1" si="234"/>
        <v>1</v>
      </c>
      <c r="AC224" s="189">
        <f t="shared" ca="1" si="234"/>
        <v>1</v>
      </c>
      <c r="AD224" s="189">
        <f t="shared" ca="1" si="235"/>
        <v>1</v>
      </c>
      <c r="AE224" s="190">
        <f t="shared" ca="1" si="236"/>
        <v>0</v>
      </c>
      <c r="AF224" s="23">
        <f t="shared" ca="1" si="257"/>
        <v>105600</v>
      </c>
      <c r="AG224" s="23">
        <f t="shared" ca="1" si="258"/>
        <v>0</v>
      </c>
      <c r="AH224" s="23">
        <f t="shared" ca="1" si="192"/>
        <v>61200</v>
      </c>
      <c r="AI224" s="23">
        <f t="shared" ca="1" si="193"/>
        <v>0</v>
      </c>
      <c r="AJ224" s="23">
        <f t="shared" ca="1" si="198"/>
        <v>50400</v>
      </c>
      <c r="AK224" s="23">
        <f t="shared" ca="1" si="199"/>
        <v>0</v>
      </c>
      <c r="AL224" s="23">
        <f t="shared" ca="1" si="200"/>
        <v>60000</v>
      </c>
      <c r="AM224" s="23">
        <f t="shared" ca="1" si="201"/>
        <v>0</v>
      </c>
      <c r="AN224" s="23">
        <f t="shared" ca="1" si="204"/>
        <v>126720</v>
      </c>
      <c r="AO224" s="23">
        <f t="shared" ca="1" si="205"/>
        <v>0</v>
      </c>
      <c r="AP224" s="23">
        <f t="shared" ca="1" si="219"/>
        <v>66000</v>
      </c>
      <c r="AQ224" s="23">
        <f t="shared" ca="1" si="220"/>
        <v>0</v>
      </c>
      <c r="AR224" s="236">
        <f t="shared" ca="1" si="237"/>
        <v>469920</v>
      </c>
      <c r="AS224" s="23">
        <f t="shared" ca="1" si="245"/>
        <v>60000</v>
      </c>
      <c r="AT224" s="23">
        <f t="shared" ca="1" si="246"/>
        <v>0</v>
      </c>
      <c r="AU224" s="23">
        <f t="shared" ca="1" si="249"/>
        <v>60000</v>
      </c>
      <c r="AV224" s="23">
        <f t="shared" ca="1" si="250"/>
        <v>0</v>
      </c>
      <c r="AW224" s="23">
        <f t="shared" ca="1" si="259"/>
        <v>105600</v>
      </c>
      <c r="AX224" s="23">
        <f t="shared" ca="1" si="260"/>
        <v>0</v>
      </c>
      <c r="AY224" s="23">
        <f t="shared" ca="1" si="263"/>
        <v>130800</v>
      </c>
      <c r="AZ224" s="23">
        <f t="shared" ca="1" si="264"/>
        <v>0</v>
      </c>
      <c r="BA224" s="23">
        <f t="shared" ca="1" si="196"/>
        <v>60000</v>
      </c>
      <c r="BB224" s="23">
        <f t="shared" ca="1" si="197"/>
        <v>0</v>
      </c>
      <c r="BC224" s="23">
        <f t="shared" ca="1" si="202"/>
        <v>63600</v>
      </c>
      <c r="BD224" s="23">
        <f t="shared" ca="1" si="203"/>
        <v>0</v>
      </c>
      <c r="BE224" s="23">
        <f t="shared" ca="1" si="215"/>
        <v>63600</v>
      </c>
      <c r="BF224" s="23">
        <f t="shared" ca="1" si="216"/>
        <v>0</v>
      </c>
      <c r="BG224" s="23"/>
      <c r="BH224" s="23"/>
      <c r="BI224" s="23"/>
      <c r="BJ224" s="23"/>
      <c r="BK224" s="23"/>
      <c r="BL224" s="23"/>
      <c r="BM224" s="23"/>
      <c r="BN224" s="23"/>
      <c r="BO224" s="236">
        <f t="shared" ca="1" si="238"/>
        <v>543600</v>
      </c>
      <c r="BP224" s="23">
        <f t="shared" ca="1" si="241"/>
        <v>65400</v>
      </c>
      <c r="BQ224" s="23">
        <f t="shared" ca="1" si="242"/>
        <v>32700</v>
      </c>
      <c r="BR224" s="23">
        <f t="shared" ca="1" si="243"/>
        <v>62400</v>
      </c>
      <c r="BS224" s="23">
        <f t="shared" ca="1" si="244"/>
        <v>31200</v>
      </c>
      <c r="BT224" s="23">
        <f t="shared" ca="1" si="247"/>
        <v>67200</v>
      </c>
      <c r="BU224" s="23">
        <f t="shared" ca="1" si="248"/>
        <v>33600</v>
      </c>
      <c r="BV224" s="23">
        <f t="shared" ca="1" si="251"/>
        <v>8400</v>
      </c>
      <c r="BW224" s="23">
        <f t="shared" ca="1" si="252"/>
        <v>4200</v>
      </c>
      <c r="BX224" s="23">
        <f t="shared" ca="1" si="253"/>
        <v>66000</v>
      </c>
      <c r="BY224" s="23">
        <f t="shared" ca="1" si="254"/>
        <v>33000</v>
      </c>
      <c r="BZ224" s="23">
        <f t="shared" ca="1" si="261"/>
        <v>66000</v>
      </c>
      <c r="CA224" s="23">
        <f t="shared" ca="1" si="262"/>
        <v>33000</v>
      </c>
      <c r="CB224" s="23">
        <f t="shared" ca="1" si="194"/>
        <v>240000</v>
      </c>
      <c r="CC224" s="23">
        <f t="shared" ca="1" si="195"/>
        <v>120000</v>
      </c>
      <c r="CD224" s="23">
        <f t="shared" ca="1" si="207"/>
        <v>120000</v>
      </c>
      <c r="CE224" s="23">
        <f t="shared" ca="1" si="208"/>
        <v>60000</v>
      </c>
      <c r="CF224" s="23">
        <f t="shared" ca="1" si="209"/>
        <v>63600</v>
      </c>
      <c r="CG224" s="23">
        <f t="shared" ca="1" si="210"/>
        <v>31800</v>
      </c>
      <c r="CH224" s="23">
        <f t="shared" ca="1" si="217"/>
        <v>90000</v>
      </c>
      <c r="CI224" s="23">
        <f t="shared" ca="1" si="218"/>
        <v>45000</v>
      </c>
      <c r="CJ224" s="236">
        <f t="shared" ca="1" si="239"/>
        <v>1273500</v>
      </c>
      <c r="CQ224" s="23">
        <f t="shared" ca="1" si="255"/>
        <v>30000</v>
      </c>
      <c r="CR224" s="23">
        <f t="shared" ca="1" si="256"/>
        <v>15000</v>
      </c>
      <c r="CS224" s="23">
        <f t="shared" ca="1" si="211"/>
        <v>60000</v>
      </c>
      <c r="CT224" s="23">
        <f t="shared" ca="1" si="212"/>
        <v>30000</v>
      </c>
      <c r="CU224" s="23">
        <f t="shared" ca="1" si="213"/>
        <v>120000</v>
      </c>
      <c r="CV224" s="23">
        <f t="shared" ca="1" si="214"/>
        <v>60000</v>
      </c>
    </row>
    <row r="225" spans="1:100" x14ac:dyDescent="0.2">
      <c r="A225" s="180">
        <f ca="1">VLOOKUP($D225,Curves!$A$2:$I$1700,9)</f>
        <v>6.2621712390611997E-2</v>
      </c>
      <c r="B225" s="86">
        <f t="shared" ca="1" si="222"/>
        <v>0.32900685618194608</v>
      </c>
      <c r="C225" s="86">
        <f t="shared" ca="1" si="223"/>
        <v>31</v>
      </c>
      <c r="D225" s="143">
        <f t="shared" ca="1" si="240"/>
        <v>43466</v>
      </c>
      <c r="E225" s="181">
        <f ca="1">VLOOKUP($D225,Curves!$A$2:$H$1700,2)*$B225</f>
        <v>1.7404462692024949</v>
      </c>
      <c r="F225" s="180">
        <f ca="1">VLOOKUP($D225,Curves!$A$2:$H$1700,3)*$B225</f>
        <v>3.9480822741833531E-2</v>
      </c>
      <c r="G225" s="180">
        <f ca="1">VLOOKUP($D225,Curves!$A$2:$H$1700,7)*$B225</f>
        <v>-6.2511302674569752E-2</v>
      </c>
      <c r="H225" s="180">
        <f ca="1">VLOOKUP($D225,Curves!$A$2:$H$1700,5)*$B225</f>
        <v>0</v>
      </c>
      <c r="I225" s="180">
        <f ca="1">VLOOKUP($D225,Curves!$A$2:$H$1700,4)*$B225</f>
        <v>0</v>
      </c>
      <c r="J225" s="182">
        <f ca="1">VLOOKUP($D225,Curves!$A$2:$H$1700,8)*$B225</f>
        <v>0</v>
      </c>
      <c r="K225" s="180">
        <f t="shared" ca="1" si="224"/>
        <v>15.053347019018712</v>
      </c>
      <c r="L225" s="144">
        <f ca="1">VLOOKUP($D225,Curves!$N$2:$T$2600,2)*$B225</f>
        <v>12.120244257375559</v>
      </c>
      <c r="M225" s="145">
        <f ca="1">VLOOKUP($D225,Curves!$N$2:$T$2600,3)*$B225</f>
        <v>5.681948406262209</v>
      </c>
      <c r="N225" s="189">
        <f t="shared" ca="1" si="225"/>
        <v>0</v>
      </c>
      <c r="O225" s="190">
        <f t="shared" ca="1" si="226"/>
        <v>0</v>
      </c>
      <c r="P225" s="181">
        <f t="shared" ca="1" si="221"/>
        <v>15.053347019018712</v>
      </c>
      <c r="Q225" s="144">
        <f ca="1">VLOOKUP($D225,Curves!$N$2:$T$2600,4)*$B225</f>
        <v>15.766791068298122</v>
      </c>
      <c r="R225" s="145">
        <f ca="1">VLOOKUP($D225,Curves!$N$2:$T$2600,5)*$B225</f>
        <v>7.0637772022263823</v>
      </c>
      <c r="S225" s="189">
        <f t="shared" ca="1" si="227"/>
        <v>1</v>
      </c>
      <c r="T225" s="190">
        <f t="shared" ca="1" si="228"/>
        <v>0</v>
      </c>
      <c r="U225" s="157">
        <f t="shared" ca="1" si="229"/>
        <v>14.584512248959438</v>
      </c>
      <c r="V225" s="157">
        <f t="shared" ca="1" si="230"/>
        <v>15.053347019018712</v>
      </c>
      <c r="W225" s="157">
        <f t="shared" ca="1" si="231"/>
        <v>15.053347019018712</v>
      </c>
      <c r="X225" s="144">
        <f ca="1">VLOOKUP($D225,Curves!$N$2:$T$2600,6)*$B225</f>
        <v>12.807161627625787</v>
      </c>
      <c r="Y225" s="145">
        <f ca="1">VLOOKUP($D225,Curves!$N$2:$T$2600,7)*$B225</f>
        <v>6.6295869758073271</v>
      </c>
      <c r="Z225" s="208">
        <f t="shared" ca="1" si="232"/>
        <v>0</v>
      </c>
      <c r="AA225" s="189">
        <f t="shared" ca="1" si="233"/>
        <v>0</v>
      </c>
      <c r="AB225" s="189">
        <f t="shared" ca="1" si="234"/>
        <v>0</v>
      </c>
      <c r="AC225" s="189">
        <f t="shared" ca="1" si="234"/>
        <v>0</v>
      </c>
      <c r="AD225" s="189">
        <f t="shared" ca="1" si="235"/>
        <v>0</v>
      </c>
      <c r="AE225" s="190">
        <f t="shared" ca="1" si="236"/>
        <v>0</v>
      </c>
      <c r="AF225" s="23">
        <f t="shared" ca="1" si="257"/>
        <v>0</v>
      </c>
      <c r="AG225" s="23">
        <f t="shared" ca="1" si="258"/>
        <v>0</v>
      </c>
      <c r="AH225" s="23">
        <f t="shared" ref="AH225:AH282" ca="1" si="265">$AH$7*$J$2*$J$5*$N225</f>
        <v>0</v>
      </c>
      <c r="AI225" s="23">
        <f t="shared" ref="AI225:AI282" ca="1" si="266">$AH$7*$J$3*$J$5*$O225</f>
        <v>0</v>
      </c>
      <c r="AJ225" s="23">
        <f t="shared" ca="1" si="198"/>
        <v>0</v>
      </c>
      <c r="AK225" s="23">
        <f t="shared" ca="1" si="199"/>
        <v>0</v>
      </c>
      <c r="AL225" s="23">
        <f t="shared" ca="1" si="200"/>
        <v>0</v>
      </c>
      <c r="AM225" s="23">
        <f t="shared" ca="1" si="201"/>
        <v>0</v>
      </c>
      <c r="AN225" s="23">
        <f t="shared" ca="1" si="204"/>
        <v>0</v>
      </c>
      <c r="AO225" s="23">
        <f t="shared" ca="1" si="205"/>
        <v>0</v>
      </c>
      <c r="AP225" s="23">
        <f t="shared" ca="1" si="219"/>
        <v>0</v>
      </c>
      <c r="AQ225" s="23">
        <f t="shared" ca="1" si="220"/>
        <v>0</v>
      </c>
      <c r="AR225" s="236">
        <f t="shared" ca="1" si="237"/>
        <v>0</v>
      </c>
      <c r="AS225" s="23">
        <f t="shared" ca="1" si="245"/>
        <v>60000</v>
      </c>
      <c r="AT225" s="23">
        <f t="shared" ca="1" si="246"/>
        <v>0</v>
      </c>
      <c r="AU225" s="23">
        <f t="shared" ca="1" si="249"/>
        <v>60000</v>
      </c>
      <c r="AV225" s="23">
        <f t="shared" ca="1" si="250"/>
        <v>0</v>
      </c>
      <c r="AW225" s="23">
        <f t="shared" ca="1" si="259"/>
        <v>105600</v>
      </c>
      <c r="AX225" s="23">
        <f t="shared" ca="1" si="260"/>
        <v>0</v>
      </c>
      <c r="AY225" s="23">
        <f t="shared" ca="1" si="263"/>
        <v>130800</v>
      </c>
      <c r="AZ225" s="23">
        <f t="shared" ca="1" si="264"/>
        <v>0</v>
      </c>
      <c r="BA225" s="23">
        <f t="shared" ca="1" si="196"/>
        <v>60000</v>
      </c>
      <c r="BB225" s="23">
        <f t="shared" ca="1" si="197"/>
        <v>0</v>
      </c>
      <c r="BC225" s="23">
        <f t="shared" ca="1" si="202"/>
        <v>63600</v>
      </c>
      <c r="BD225" s="23">
        <f t="shared" ca="1" si="203"/>
        <v>0</v>
      </c>
      <c r="BE225" s="23">
        <f t="shared" ca="1" si="215"/>
        <v>63600</v>
      </c>
      <c r="BF225" s="23">
        <f t="shared" ca="1" si="216"/>
        <v>0</v>
      </c>
      <c r="BG225" s="23"/>
      <c r="BH225" s="23"/>
      <c r="BI225" s="23"/>
      <c r="BJ225" s="23"/>
      <c r="BK225" s="23"/>
      <c r="BL225" s="23"/>
      <c r="BM225" s="23"/>
      <c r="BN225" s="23"/>
      <c r="BO225" s="236">
        <f t="shared" ca="1" si="238"/>
        <v>543600</v>
      </c>
      <c r="BP225" s="23">
        <f t="shared" ca="1" si="241"/>
        <v>0</v>
      </c>
      <c r="BQ225" s="23">
        <f t="shared" ca="1" si="242"/>
        <v>0</v>
      </c>
      <c r="BR225" s="23">
        <f t="shared" ca="1" si="243"/>
        <v>0</v>
      </c>
      <c r="BS225" s="23">
        <f t="shared" ca="1" si="244"/>
        <v>0</v>
      </c>
      <c r="BT225" s="23">
        <f t="shared" ca="1" si="247"/>
        <v>0</v>
      </c>
      <c r="BU225" s="23">
        <f t="shared" ca="1" si="248"/>
        <v>0</v>
      </c>
      <c r="BV225" s="23">
        <f t="shared" ca="1" si="251"/>
        <v>0</v>
      </c>
      <c r="BW225" s="23">
        <f t="shared" ca="1" si="252"/>
        <v>0</v>
      </c>
      <c r="BX225" s="23">
        <f t="shared" ca="1" si="253"/>
        <v>0</v>
      </c>
      <c r="BY225" s="23">
        <f t="shared" ca="1" si="254"/>
        <v>0</v>
      </c>
      <c r="BZ225" s="23">
        <f t="shared" ca="1" si="261"/>
        <v>0</v>
      </c>
      <c r="CA225" s="23">
        <f t="shared" ca="1" si="262"/>
        <v>0</v>
      </c>
      <c r="CB225" s="23">
        <f t="shared" ref="CB225:CB282" ca="1" si="267">$CB$7*$J$2*$J$5*$AB225</f>
        <v>0</v>
      </c>
      <c r="CC225" s="23">
        <f t="shared" ref="CC225:CC282" ca="1" si="268">$CB$7*$J$3*$J$5*$AC225</f>
        <v>0</v>
      </c>
      <c r="CD225" s="23">
        <f t="shared" ca="1" si="207"/>
        <v>0</v>
      </c>
      <c r="CE225" s="23">
        <f t="shared" ca="1" si="208"/>
        <v>0</v>
      </c>
      <c r="CF225" s="23">
        <f t="shared" ca="1" si="209"/>
        <v>0</v>
      </c>
      <c r="CG225" s="23">
        <f t="shared" ca="1" si="210"/>
        <v>0</v>
      </c>
      <c r="CH225" s="23">
        <f t="shared" ca="1" si="217"/>
        <v>0</v>
      </c>
      <c r="CI225" s="23">
        <f t="shared" ca="1" si="218"/>
        <v>0</v>
      </c>
      <c r="CJ225" s="236">
        <f t="shared" ca="1" si="239"/>
        <v>0</v>
      </c>
      <c r="CQ225" s="23">
        <f t="shared" ca="1" si="255"/>
        <v>0</v>
      </c>
      <c r="CR225" s="23">
        <f t="shared" ca="1" si="256"/>
        <v>0</v>
      </c>
      <c r="CS225" s="23">
        <f t="shared" ca="1" si="211"/>
        <v>0</v>
      </c>
      <c r="CT225" s="23">
        <f t="shared" ca="1" si="212"/>
        <v>0</v>
      </c>
      <c r="CU225" s="23">
        <f t="shared" ca="1" si="213"/>
        <v>0</v>
      </c>
      <c r="CV225" s="23">
        <f t="shared" ca="1" si="214"/>
        <v>0</v>
      </c>
    </row>
    <row r="226" spans="1:100" x14ac:dyDescent="0.2">
      <c r="A226" s="180">
        <f ca="1">VLOOKUP($D226,Curves!$A$2:$I$1700,9)</f>
        <v>6.2643430226305002E-2</v>
      </c>
      <c r="B226" s="86">
        <f t="shared" ca="1" si="222"/>
        <v>0.32716470886758808</v>
      </c>
      <c r="C226" s="86">
        <f t="shared" ca="1" si="223"/>
        <v>28</v>
      </c>
      <c r="D226" s="143">
        <f t="shared" ca="1" si="240"/>
        <v>43497</v>
      </c>
      <c r="E226" s="181">
        <f ca="1">VLOOKUP($D226,Curves!$A$2:$H$1700,2)*$B226</f>
        <v>1.6930773683897682</v>
      </c>
      <c r="F226" s="180">
        <f ca="1">VLOOKUP($D226,Curves!$A$2:$H$1700,3)*$B226</f>
        <v>0.10142105974895231</v>
      </c>
      <c r="G226" s="180">
        <f ca="1">VLOOKUP($D226,Curves!$A$2:$H$1700,7)*$B226</f>
        <v>0</v>
      </c>
      <c r="H226" s="180">
        <f ca="1">VLOOKUP($D226,Curves!$A$2:$H$1700,5)*$B226</f>
        <v>0</v>
      </c>
      <c r="I226" s="180">
        <f ca="1">VLOOKUP($D226,Curves!$A$2:$H$1700,4)*$B226</f>
        <v>0</v>
      </c>
      <c r="J226" s="182">
        <f ca="1">VLOOKUP($D226,Curves!$A$2:$H$1700,8)*$B226</f>
        <v>0</v>
      </c>
      <c r="K226" s="180">
        <f t="shared" ca="1" si="224"/>
        <v>14.698080262923261</v>
      </c>
      <c r="L226" s="144">
        <f ca="1">VLOOKUP($D226,Curves!$N$2:$T$2600,2)*$B226</f>
        <v>13.878928107947475</v>
      </c>
      <c r="M226" s="145">
        <f ca="1">VLOOKUP($D226,Curves!$N$2:$T$2600,3)*$B226</f>
        <v>8.0351652497879638</v>
      </c>
      <c r="N226" s="189">
        <f t="shared" ca="1" si="225"/>
        <v>0</v>
      </c>
      <c r="O226" s="190">
        <f t="shared" ca="1" si="226"/>
        <v>0</v>
      </c>
      <c r="P226" s="181">
        <f t="shared" ca="1" si="221"/>
        <v>14.698080262923261</v>
      </c>
      <c r="Q226" s="144">
        <f ca="1">VLOOKUP($D226,Curves!$N$2:$T$2600,4)*$B226</f>
        <v>13.194787035548462</v>
      </c>
      <c r="R226" s="145">
        <f ca="1">VLOOKUP($D226,Curves!$N$2:$T$2600,5)*$B226</f>
        <v>8.2674521930839511</v>
      </c>
      <c r="S226" s="189">
        <f t="shared" ca="1" si="227"/>
        <v>0</v>
      </c>
      <c r="T226" s="190">
        <f t="shared" ca="1" si="228"/>
        <v>0</v>
      </c>
      <c r="U226" s="157">
        <f t="shared" ca="1" si="229"/>
        <v>14.698080262923261</v>
      </c>
      <c r="V226" s="157">
        <f t="shared" ca="1" si="230"/>
        <v>14.698080262923261</v>
      </c>
      <c r="W226" s="157">
        <f t="shared" ca="1" si="231"/>
        <v>14.698080262923261</v>
      </c>
      <c r="X226" s="144">
        <f ca="1">VLOOKUP($D226,Curves!$N$2:$T$2600,6)*$B226</f>
        <v>16.454228451469817</v>
      </c>
      <c r="Y226" s="145">
        <f ca="1">VLOOKUP($D226,Curves!$N$2:$T$2600,7)*$B226</f>
        <v>10.043697254763488</v>
      </c>
      <c r="Z226" s="208">
        <f t="shared" ca="1" si="232"/>
        <v>1</v>
      </c>
      <c r="AA226" s="189">
        <f t="shared" ca="1" si="233"/>
        <v>0</v>
      </c>
      <c r="AB226" s="189">
        <f t="shared" ca="1" si="234"/>
        <v>1</v>
      </c>
      <c r="AC226" s="189">
        <f t="shared" ca="1" si="234"/>
        <v>1</v>
      </c>
      <c r="AD226" s="189">
        <f t="shared" ca="1" si="235"/>
        <v>1</v>
      </c>
      <c r="AE226" s="190">
        <f t="shared" ca="1" si="236"/>
        <v>0</v>
      </c>
      <c r="AF226" s="23">
        <f t="shared" ca="1" si="257"/>
        <v>0</v>
      </c>
      <c r="AG226" s="23">
        <f t="shared" ca="1" si="258"/>
        <v>0</v>
      </c>
      <c r="AH226" s="23">
        <f t="shared" ca="1" si="265"/>
        <v>0</v>
      </c>
      <c r="AI226" s="23">
        <f t="shared" ca="1" si="266"/>
        <v>0</v>
      </c>
      <c r="AJ226" s="23">
        <f t="shared" ca="1" si="198"/>
        <v>0</v>
      </c>
      <c r="AK226" s="23">
        <f t="shared" ca="1" si="199"/>
        <v>0</v>
      </c>
      <c r="AL226" s="23">
        <f t="shared" ca="1" si="200"/>
        <v>0</v>
      </c>
      <c r="AM226" s="23">
        <f t="shared" ca="1" si="201"/>
        <v>0</v>
      </c>
      <c r="AN226" s="23">
        <f t="shared" ca="1" si="204"/>
        <v>0</v>
      </c>
      <c r="AO226" s="23">
        <f t="shared" ca="1" si="205"/>
        <v>0</v>
      </c>
      <c r="AP226" s="23">
        <f t="shared" ca="1" si="219"/>
        <v>0</v>
      </c>
      <c r="AQ226" s="23">
        <f t="shared" ca="1" si="220"/>
        <v>0</v>
      </c>
      <c r="AR226" s="236">
        <f t="shared" ca="1" si="237"/>
        <v>0</v>
      </c>
      <c r="AS226" s="23">
        <f t="shared" ca="1" si="245"/>
        <v>0</v>
      </c>
      <c r="AT226" s="23">
        <f t="shared" ca="1" si="246"/>
        <v>0</v>
      </c>
      <c r="AU226" s="23">
        <f t="shared" ca="1" si="249"/>
        <v>0</v>
      </c>
      <c r="AV226" s="23">
        <f t="shared" ca="1" si="250"/>
        <v>0</v>
      </c>
      <c r="AW226" s="23">
        <f t="shared" ca="1" si="259"/>
        <v>0</v>
      </c>
      <c r="AX226" s="23">
        <f t="shared" ca="1" si="260"/>
        <v>0</v>
      </c>
      <c r="AY226" s="23">
        <f t="shared" ca="1" si="263"/>
        <v>0</v>
      </c>
      <c r="AZ226" s="23">
        <f t="shared" ca="1" si="264"/>
        <v>0</v>
      </c>
      <c r="BA226" s="23">
        <f t="shared" ref="BA226:BA282" ca="1" si="269">$BA$7*$J$2*$J$5*$S226</f>
        <v>0</v>
      </c>
      <c r="BB226" s="23">
        <f t="shared" ref="BB226:BB282" ca="1" si="270">$BA$7*$J$3*$J$5*$T226</f>
        <v>0</v>
      </c>
      <c r="BC226" s="23">
        <f t="shared" ca="1" si="202"/>
        <v>0</v>
      </c>
      <c r="BD226" s="23">
        <f t="shared" ca="1" si="203"/>
        <v>0</v>
      </c>
      <c r="BE226" s="23">
        <f t="shared" ca="1" si="215"/>
        <v>0</v>
      </c>
      <c r="BF226" s="23">
        <f t="shared" ca="1" si="216"/>
        <v>0</v>
      </c>
      <c r="BG226" s="23"/>
      <c r="BH226" s="23"/>
      <c r="BI226" s="23"/>
      <c r="BJ226" s="23"/>
      <c r="BK226" s="23"/>
      <c r="BL226" s="23"/>
      <c r="BM226" s="23"/>
      <c r="BN226" s="23"/>
      <c r="BO226" s="236">
        <f t="shared" ca="1" si="238"/>
        <v>0</v>
      </c>
      <c r="BP226" s="23">
        <f t="shared" ca="1" si="241"/>
        <v>65400</v>
      </c>
      <c r="BQ226" s="23">
        <f t="shared" ca="1" si="242"/>
        <v>32700</v>
      </c>
      <c r="BR226" s="23">
        <f t="shared" ca="1" si="243"/>
        <v>62400</v>
      </c>
      <c r="BS226" s="23">
        <f t="shared" ca="1" si="244"/>
        <v>31200</v>
      </c>
      <c r="BT226" s="23">
        <f t="shared" ca="1" si="247"/>
        <v>67200</v>
      </c>
      <c r="BU226" s="23">
        <f t="shared" ca="1" si="248"/>
        <v>33600</v>
      </c>
      <c r="BV226" s="23">
        <f t="shared" ca="1" si="251"/>
        <v>8400</v>
      </c>
      <c r="BW226" s="23">
        <f t="shared" ca="1" si="252"/>
        <v>4200</v>
      </c>
      <c r="BX226" s="23">
        <f t="shared" ca="1" si="253"/>
        <v>66000</v>
      </c>
      <c r="BY226" s="23">
        <f t="shared" ca="1" si="254"/>
        <v>33000</v>
      </c>
      <c r="BZ226" s="23">
        <f t="shared" ca="1" si="261"/>
        <v>66000</v>
      </c>
      <c r="CA226" s="23">
        <f t="shared" ca="1" si="262"/>
        <v>33000</v>
      </c>
      <c r="CB226" s="23">
        <f t="shared" ca="1" si="267"/>
        <v>240000</v>
      </c>
      <c r="CC226" s="23">
        <f t="shared" ca="1" si="268"/>
        <v>120000</v>
      </c>
      <c r="CD226" s="23">
        <f t="shared" ca="1" si="207"/>
        <v>120000</v>
      </c>
      <c r="CE226" s="23">
        <f t="shared" ca="1" si="208"/>
        <v>60000</v>
      </c>
      <c r="CF226" s="23">
        <f t="shared" ca="1" si="209"/>
        <v>63600</v>
      </c>
      <c r="CG226" s="23">
        <f t="shared" ca="1" si="210"/>
        <v>31800</v>
      </c>
      <c r="CH226" s="23">
        <f t="shared" ca="1" si="217"/>
        <v>90000</v>
      </c>
      <c r="CI226" s="23">
        <f t="shared" ca="1" si="218"/>
        <v>45000</v>
      </c>
      <c r="CJ226" s="236">
        <f t="shared" ca="1" si="239"/>
        <v>1273500</v>
      </c>
      <c r="CQ226" s="23">
        <f t="shared" ca="1" si="255"/>
        <v>30000</v>
      </c>
      <c r="CR226" s="23">
        <f t="shared" ca="1" si="256"/>
        <v>15000</v>
      </c>
      <c r="CS226" s="23">
        <f t="shared" ca="1" si="211"/>
        <v>60000</v>
      </c>
      <c r="CT226" s="23">
        <f t="shared" ca="1" si="212"/>
        <v>30000</v>
      </c>
      <c r="CU226" s="23">
        <f t="shared" ca="1" si="213"/>
        <v>120000</v>
      </c>
      <c r="CV226" s="23">
        <f t="shared" ca="1" si="214"/>
        <v>60000</v>
      </c>
    </row>
    <row r="227" spans="1:100" x14ac:dyDescent="0.2">
      <c r="A227" s="180">
        <f ca="1">VLOOKUP($D227,Curves!$A$2:$I$1700,9)</f>
        <v>6.2663046336096997E-2</v>
      </c>
      <c r="B227" s="86">
        <f t="shared" ca="1" si="222"/>
        <v>0.32550870194195253</v>
      </c>
      <c r="C227" s="86">
        <f t="shared" ca="1" si="223"/>
        <v>31</v>
      </c>
      <c r="D227" s="143">
        <f t="shared" ca="1" si="240"/>
        <v>43525</v>
      </c>
      <c r="E227" s="181">
        <f ca="1">VLOOKUP($D227,Curves!$A$2:$H$1700,2)*$B227</f>
        <v>1.6389363142777311</v>
      </c>
      <c r="F227" s="180">
        <f ca="1">VLOOKUP($D227,Curves!$A$2:$H$1700,3)*$B227</f>
        <v>0.10090769760200528</v>
      </c>
      <c r="G227" s="180">
        <f ca="1">VLOOKUP($D227,Curves!$A$2:$H$1700,7)*$B227</f>
        <v>0</v>
      </c>
      <c r="H227" s="180">
        <f ca="1">VLOOKUP($D227,Curves!$A$2:$H$1700,5)*$B227</f>
        <v>0</v>
      </c>
      <c r="I227" s="180">
        <f ca="1">VLOOKUP($D227,Curves!$A$2:$H$1700,4)*$B227</f>
        <v>0</v>
      </c>
      <c r="J227" s="182">
        <f ca="1">VLOOKUP($D227,Curves!$A$2:$H$1700,8)*$B227</f>
        <v>0</v>
      </c>
      <c r="K227" s="180">
        <f t="shared" ca="1" si="224"/>
        <v>14.292022357082983</v>
      </c>
      <c r="L227" s="144">
        <f ca="1">VLOOKUP($D227,Curves!$N$2:$T$2600,2)*$B227</f>
        <v>8.9260467221573059</v>
      </c>
      <c r="M227" s="145">
        <f ca="1">VLOOKUP($D227,Curves!$N$2:$T$2600,3)*$B227</f>
        <v>6.5101740388390503</v>
      </c>
      <c r="N227" s="189">
        <f t="shared" ca="1" si="225"/>
        <v>0</v>
      </c>
      <c r="O227" s="190">
        <f t="shared" ca="1" si="226"/>
        <v>0</v>
      </c>
      <c r="P227" s="181">
        <f t="shared" ca="1" si="221"/>
        <v>14.292022357082983</v>
      </c>
      <c r="Q227" s="144">
        <f ca="1">VLOOKUP($D227,Curves!$N$2:$T$2600,4)*$B227</f>
        <v>12.802490388204983</v>
      </c>
      <c r="R227" s="145">
        <f ca="1">VLOOKUP($D227,Curves!$N$2:$T$2600,5)*$B227</f>
        <v>6.6078266494216367</v>
      </c>
      <c r="S227" s="189">
        <f t="shared" ca="1" si="227"/>
        <v>0</v>
      </c>
      <c r="T227" s="190">
        <f t="shared" ca="1" si="228"/>
        <v>0</v>
      </c>
      <c r="U227" s="157">
        <f t="shared" ca="1" si="229"/>
        <v>14.292022357082983</v>
      </c>
      <c r="V227" s="157">
        <f t="shared" ca="1" si="230"/>
        <v>14.292022357082983</v>
      </c>
      <c r="W227" s="157">
        <f t="shared" ca="1" si="231"/>
        <v>14.292022357082983</v>
      </c>
      <c r="X227" s="144">
        <f ca="1">VLOOKUP($D227,Curves!$N$2:$T$2600,6)*$B227</f>
        <v>7.907715967674922</v>
      </c>
      <c r="Y227" s="145">
        <f ca="1">VLOOKUP($D227,Curves!$N$2:$T$2600,7)*$B227</f>
        <v>11.799344948119586</v>
      </c>
      <c r="Z227" s="208">
        <f t="shared" ca="1" si="232"/>
        <v>0</v>
      </c>
      <c r="AA227" s="189">
        <f t="shared" ca="1" si="233"/>
        <v>0</v>
      </c>
      <c r="AB227" s="189">
        <f t="shared" ca="1" si="234"/>
        <v>0</v>
      </c>
      <c r="AC227" s="189">
        <f t="shared" ca="1" si="234"/>
        <v>0</v>
      </c>
      <c r="AD227" s="189">
        <f t="shared" ca="1" si="235"/>
        <v>0</v>
      </c>
      <c r="AE227" s="190">
        <f t="shared" ca="1" si="236"/>
        <v>0</v>
      </c>
      <c r="AF227" s="23">
        <f t="shared" ca="1" si="257"/>
        <v>0</v>
      </c>
      <c r="AG227" s="23">
        <f t="shared" ca="1" si="258"/>
        <v>0</v>
      </c>
      <c r="AH227" s="23">
        <f t="shared" ca="1" si="265"/>
        <v>0</v>
      </c>
      <c r="AI227" s="23">
        <f t="shared" ca="1" si="266"/>
        <v>0</v>
      </c>
      <c r="AJ227" s="23">
        <f t="shared" ca="1" si="198"/>
        <v>0</v>
      </c>
      <c r="AK227" s="23">
        <f t="shared" ca="1" si="199"/>
        <v>0</v>
      </c>
      <c r="AL227" s="23">
        <f t="shared" ca="1" si="200"/>
        <v>0</v>
      </c>
      <c r="AM227" s="23">
        <f t="shared" ca="1" si="201"/>
        <v>0</v>
      </c>
      <c r="AN227" s="23">
        <f t="shared" ca="1" si="204"/>
        <v>0</v>
      </c>
      <c r="AO227" s="23">
        <f t="shared" ca="1" si="205"/>
        <v>0</v>
      </c>
      <c r="AP227" s="23">
        <f t="shared" ca="1" si="219"/>
        <v>0</v>
      </c>
      <c r="AQ227" s="23">
        <f t="shared" ca="1" si="220"/>
        <v>0</v>
      </c>
      <c r="AR227" s="236">
        <f t="shared" ca="1" si="237"/>
        <v>0</v>
      </c>
      <c r="AS227" s="23">
        <f t="shared" ca="1" si="245"/>
        <v>0</v>
      </c>
      <c r="AT227" s="23">
        <f t="shared" ca="1" si="246"/>
        <v>0</v>
      </c>
      <c r="AU227" s="23">
        <f t="shared" ca="1" si="249"/>
        <v>0</v>
      </c>
      <c r="AV227" s="23">
        <f t="shared" ca="1" si="250"/>
        <v>0</v>
      </c>
      <c r="AW227" s="23">
        <f t="shared" ca="1" si="259"/>
        <v>0</v>
      </c>
      <c r="AX227" s="23">
        <f t="shared" ca="1" si="260"/>
        <v>0</v>
      </c>
      <c r="AY227" s="23">
        <f t="shared" ca="1" si="263"/>
        <v>0</v>
      </c>
      <c r="AZ227" s="23">
        <f t="shared" ca="1" si="264"/>
        <v>0</v>
      </c>
      <c r="BA227" s="23">
        <f t="shared" ca="1" si="269"/>
        <v>0</v>
      </c>
      <c r="BB227" s="23">
        <f t="shared" ca="1" si="270"/>
        <v>0</v>
      </c>
      <c r="BC227" s="23">
        <f t="shared" ca="1" si="202"/>
        <v>0</v>
      </c>
      <c r="BD227" s="23">
        <f t="shared" ca="1" si="203"/>
        <v>0</v>
      </c>
      <c r="BE227" s="23">
        <f t="shared" ca="1" si="215"/>
        <v>0</v>
      </c>
      <c r="BF227" s="23">
        <f t="shared" ca="1" si="216"/>
        <v>0</v>
      </c>
      <c r="BG227" s="23"/>
      <c r="BH227" s="23"/>
      <c r="BI227" s="23"/>
      <c r="BJ227" s="23"/>
      <c r="BK227" s="23"/>
      <c r="BL227" s="23"/>
      <c r="BM227" s="23"/>
      <c r="BN227" s="23"/>
      <c r="BO227" s="236">
        <f t="shared" ca="1" si="238"/>
        <v>0</v>
      </c>
      <c r="BP227" s="23">
        <f t="shared" ca="1" si="241"/>
        <v>0</v>
      </c>
      <c r="BQ227" s="23">
        <f t="shared" ca="1" si="242"/>
        <v>0</v>
      </c>
      <c r="BR227" s="23">
        <f t="shared" ca="1" si="243"/>
        <v>0</v>
      </c>
      <c r="BS227" s="23">
        <f t="shared" ca="1" si="244"/>
        <v>0</v>
      </c>
      <c r="BT227" s="23">
        <f t="shared" ca="1" si="247"/>
        <v>0</v>
      </c>
      <c r="BU227" s="23">
        <f t="shared" ca="1" si="248"/>
        <v>0</v>
      </c>
      <c r="BV227" s="23">
        <f t="shared" ca="1" si="251"/>
        <v>0</v>
      </c>
      <c r="BW227" s="23">
        <f t="shared" ca="1" si="252"/>
        <v>0</v>
      </c>
      <c r="BX227" s="23">
        <f t="shared" ca="1" si="253"/>
        <v>0</v>
      </c>
      <c r="BY227" s="23">
        <f t="shared" ca="1" si="254"/>
        <v>0</v>
      </c>
      <c r="BZ227" s="23">
        <f t="shared" ca="1" si="261"/>
        <v>0</v>
      </c>
      <c r="CA227" s="23">
        <f t="shared" ca="1" si="262"/>
        <v>0</v>
      </c>
      <c r="CB227" s="23">
        <f t="shared" ca="1" si="267"/>
        <v>0</v>
      </c>
      <c r="CC227" s="23">
        <f t="shared" ca="1" si="268"/>
        <v>0</v>
      </c>
      <c r="CD227" s="23">
        <f t="shared" ca="1" si="207"/>
        <v>0</v>
      </c>
      <c r="CE227" s="23">
        <f t="shared" ca="1" si="208"/>
        <v>0</v>
      </c>
      <c r="CF227" s="23">
        <f t="shared" ca="1" si="209"/>
        <v>0</v>
      </c>
      <c r="CG227" s="23">
        <f t="shared" ca="1" si="210"/>
        <v>0</v>
      </c>
      <c r="CH227" s="23">
        <f t="shared" ca="1" si="217"/>
        <v>0</v>
      </c>
      <c r="CI227" s="23">
        <f t="shared" ca="1" si="218"/>
        <v>0</v>
      </c>
      <c r="CJ227" s="236">
        <f t="shared" ca="1" si="239"/>
        <v>0</v>
      </c>
      <c r="CQ227" s="23">
        <f t="shared" ca="1" si="255"/>
        <v>0</v>
      </c>
      <c r="CR227" s="23">
        <f t="shared" ca="1" si="256"/>
        <v>0</v>
      </c>
      <c r="CS227" s="23">
        <f t="shared" ca="1" si="211"/>
        <v>0</v>
      </c>
      <c r="CT227" s="23">
        <f t="shared" ca="1" si="212"/>
        <v>0</v>
      </c>
      <c r="CU227" s="23">
        <f t="shared" ca="1" si="213"/>
        <v>0</v>
      </c>
      <c r="CV227" s="23">
        <f t="shared" ca="1" si="214"/>
        <v>0</v>
      </c>
    </row>
    <row r="228" spans="1:100" x14ac:dyDescent="0.2">
      <c r="A228" s="180">
        <f ca="1">VLOOKUP($D228,Curves!$A$2:$I$1700,9)</f>
        <v>6.2684764172088001E-2</v>
      </c>
      <c r="B228" s="86">
        <f t="shared" ca="1" si="222"/>
        <v>0.32368394158583291</v>
      </c>
      <c r="C228" s="86">
        <f t="shared" ca="1" si="223"/>
        <v>30</v>
      </c>
      <c r="D228" s="143">
        <f t="shared" ca="1" si="240"/>
        <v>43556</v>
      </c>
      <c r="E228" s="181">
        <f ca="1">VLOOKUP($D228,Curves!$A$2:$H$1700,2)*$B228</f>
        <v>1.5698671166912894</v>
      </c>
      <c r="F228" s="180">
        <f ca="1">VLOOKUP($D228,Curves!$A$2:$H$1700,3)*$B228</f>
        <v>0.12219068794865193</v>
      </c>
      <c r="G228" s="180">
        <f ca="1">VLOOKUP($D228,Curves!$A$2:$H$1700,7)*$B228</f>
        <v>0</v>
      </c>
      <c r="H228" s="180">
        <f ca="1">VLOOKUP($D228,Curves!$A$2:$H$1700,5)*$B228</f>
        <v>0</v>
      </c>
      <c r="I228" s="180">
        <f ca="1">VLOOKUP($D228,Curves!$A$2:$H$1700,4)*$B228</f>
        <v>0</v>
      </c>
      <c r="J228" s="182">
        <f ca="1">VLOOKUP($D228,Curves!$A$2:$H$1700,8)*$B228</f>
        <v>0</v>
      </c>
      <c r="K228" s="180">
        <f t="shared" ca="1" si="224"/>
        <v>13.774003375184671</v>
      </c>
      <c r="L228" s="144">
        <f ca="1">VLOOKUP($D228,Curves!$N$2:$T$2600,2)*$B228</f>
        <v>8.3904825278576975</v>
      </c>
      <c r="M228" s="145">
        <f ca="1">VLOOKUP($D228,Curves!$N$2:$T$2600,3)*$B228</f>
        <v>6.7034944302425998</v>
      </c>
      <c r="N228" s="189">
        <f t="shared" ca="1" si="225"/>
        <v>0</v>
      </c>
      <c r="O228" s="190">
        <f t="shared" ca="1" si="226"/>
        <v>0</v>
      </c>
      <c r="P228" s="181">
        <f t="shared" ca="1" si="221"/>
        <v>13.774003375184671</v>
      </c>
      <c r="Q228" s="144">
        <f ca="1">VLOOKUP($D228,Curves!$N$2:$T$2600,4)*$B228</f>
        <v>11.921511402476407</v>
      </c>
      <c r="R228" s="145">
        <f ca="1">VLOOKUP($D228,Curves!$N$2:$T$2600,5)*$B228</f>
        <v>6.0043371164172008</v>
      </c>
      <c r="S228" s="189">
        <f t="shared" ca="1" si="227"/>
        <v>0</v>
      </c>
      <c r="T228" s="190">
        <f t="shared" ca="1" si="228"/>
        <v>0</v>
      </c>
      <c r="U228" s="157">
        <f t="shared" ca="1" si="229"/>
        <v>13.774003375184671</v>
      </c>
      <c r="V228" s="157">
        <f t="shared" ca="1" si="230"/>
        <v>13.774003375184671</v>
      </c>
      <c r="W228" s="157">
        <f t="shared" ca="1" si="231"/>
        <v>13.774003375184671</v>
      </c>
      <c r="X228" s="144">
        <f ca="1">VLOOKUP($D228,Curves!$N$2:$T$2600,6)*$B228</f>
        <v>6.4877295666225905</v>
      </c>
      <c r="Y228" s="145">
        <f ca="1">VLOOKUP($D228,Curves!$N$2:$T$2600,7)*$B228</f>
        <v>12.252224782120649</v>
      </c>
      <c r="Z228" s="208">
        <f t="shared" ca="1" si="232"/>
        <v>0</v>
      </c>
      <c r="AA228" s="189">
        <f t="shared" ca="1" si="233"/>
        <v>0</v>
      </c>
      <c r="AB228" s="189">
        <f t="shared" ca="1" si="234"/>
        <v>0</v>
      </c>
      <c r="AC228" s="189">
        <f t="shared" ca="1" si="234"/>
        <v>0</v>
      </c>
      <c r="AD228" s="189">
        <f t="shared" ca="1" si="235"/>
        <v>0</v>
      </c>
      <c r="AE228" s="190">
        <f t="shared" ca="1" si="236"/>
        <v>0</v>
      </c>
      <c r="AF228" s="23">
        <f t="shared" ca="1" si="257"/>
        <v>0</v>
      </c>
      <c r="AG228" s="23">
        <f t="shared" ca="1" si="258"/>
        <v>0</v>
      </c>
      <c r="AH228" s="23">
        <f t="shared" ca="1" si="265"/>
        <v>0</v>
      </c>
      <c r="AI228" s="23">
        <f t="shared" ca="1" si="266"/>
        <v>0</v>
      </c>
      <c r="AJ228" s="23">
        <f t="shared" ca="1" si="198"/>
        <v>0</v>
      </c>
      <c r="AK228" s="23">
        <f t="shared" ca="1" si="199"/>
        <v>0</v>
      </c>
      <c r="AL228" s="23">
        <f t="shared" ca="1" si="200"/>
        <v>0</v>
      </c>
      <c r="AM228" s="23">
        <f t="shared" ca="1" si="201"/>
        <v>0</v>
      </c>
      <c r="AN228" s="23">
        <f t="shared" ca="1" si="204"/>
        <v>0</v>
      </c>
      <c r="AO228" s="23">
        <f t="shared" ca="1" si="205"/>
        <v>0</v>
      </c>
      <c r="AP228" s="23">
        <f t="shared" ca="1" si="219"/>
        <v>0</v>
      </c>
      <c r="AQ228" s="23">
        <f t="shared" ca="1" si="220"/>
        <v>0</v>
      </c>
      <c r="AR228" s="236">
        <f t="shared" ca="1" si="237"/>
        <v>0</v>
      </c>
      <c r="AS228" s="23">
        <f t="shared" ca="1" si="245"/>
        <v>0</v>
      </c>
      <c r="AT228" s="23">
        <f t="shared" ca="1" si="246"/>
        <v>0</v>
      </c>
      <c r="AU228" s="23">
        <f t="shared" ca="1" si="249"/>
        <v>0</v>
      </c>
      <c r="AV228" s="23">
        <f t="shared" ca="1" si="250"/>
        <v>0</v>
      </c>
      <c r="AW228" s="23">
        <f t="shared" ca="1" si="259"/>
        <v>0</v>
      </c>
      <c r="AX228" s="23">
        <f t="shared" ca="1" si="260"/>
        <v>0</v>
      </c>
      <c r="AY228" s="23">
        <f t="shared" ca="1" si="263"/>
        <v>0</v>
      </c>
      <c r="AZ228" s="23">
        <f t="shared" ca="1" si="264"/>
        <v>0</v>
      </c>
      <c r="BA228" s="23">
        <f t="shared" ca="1" si="269"/>
        <v>0</v>
      </c>
      <c r="BB228" s="23">
        <f t="shared" ca="1" si="270"/>
        <v>0</v>
      </c>
      <c r="BC228" s="23">
        <f t="shared" ca="1" si="202"/>
        <v>0</v>
      </c>
      <c r="BD228" s="23">
        <f t="shared" ca="1" si="203"/>
        <v>0</v>
      </c>
      <c r="BE228" s="23">
        <f t="shared" ca="1" si="215"/>
        <v>0</v>
      </c>
      <c r="BF228" s="23">
        <f t="shared" ca="1" si="216"/>
        <v>0</v>
      </c>
      <c r="BG228" s="23"/>
      <c r="BH228" s="23"/>
      <c r="BI228" s="23"/>
      <c r="BJ228" s="23"/>
      <c r="BK228" s="23"/>
      <c r="BL228" s="23"/>
      <c r="BM228" s="23"/>
      <c r="BN228" s="23"/>
      <c r="BO228" s="236">
        <f t="shared" ca="1" si="238"/>
        <v>0</v>
      </c>
      <c r="BP228" s="23">
        <f t="shared" ca="1" si="241"/>
        <v>0</v>
      </c>
      <c r="BQ228" s="23">
        <f t="shared" ca="1" si="242"/>
        <v>0</v>
      </c>
      <c r="BR228" s="23">
        <f t="shared" ca="1" si="243"/>
        <v>0</v>
      </c>
      <c r="BS228" s="23">
        <f t="shared" ca="1" si="244"/>
        <v>0</v>
      </c>
      <c r="BT228" s="23">
        <f t="shared" ca="1" si="247"/>
        <v>0</v>
      </c>
      <c r="BU228" s="23">
        <f t="shared" ca="1" si="248"/>
        <v>0</v>
      </c>
      <c r="BV228" s="23">
        <f t="shared" ca="1" si="251"/>
        <v>0</v>
      </c>
      <c r="BW228" s="23">
        <f t="shared" ca="1" si="252"/>
        <v>0</v>
      </c>
      <c r="BX228" s="23">
        <f t="shared" ca="1" si="253"/>
        <v>0</v>
      </c>
      <c r="BY228" s="23">
        <f t="shared" ca="1" si="254"/>
        <v>0</v>
      </c>
      <c r="BZ228" s="23">
        <f t="shared" ca="1" si="261"/>
        <v>0</v>
      </c>
      <c r="CA228" s="23">
        <f t="shared" ca="1" si="262"/>
        <v>0</v>
      </c>
      <c r="CB228" s="23">
        <f t="shared" ca="1" si="267"/>
        <v>0</v>
      </c>
      <c r="CC228" s="23">
        <f t="shared" ca="1" si="268"/>
        <v>0</v>
      </c>
      <c r="CD228" s="23">
        <f t="shared" ca="1" si="207"/>
        <v>0</v>
      </c>
      <c r="CE228" s="23">
        <f t="shared" ca="1" si="208"/>
        <v>0</v>
      </c>
      <c r="CF228" s="23">
        <f t="shared" ca="1" si="209"/>
        <v>0</v>
      </c>
      <c r="CG228" s="23">
        <f t="shared" ca="1" si="210"/>
        <v>0</v>
      </c>
      <c r="CH228" s="23">
        <f t="shared" ca="1" si="217"/>
        <v>0</v>
      </c>
      <c r="CI228" s="23">
        <f t="shared" ca="1" si="218"/>
        <v>0</v>
      </c>
      <c r="CJ228" s="236">
        <f t="shared" ca="1" si="239"/>
        <v>0</v>
      </c>
      <c r="CQ228" s="23">
        <f t="shared" ca="1" si="255"/>
        <v>0</v>
      </c>
      <c r="CR228" s="23">
        <f t="shared" ca="1" si="256"/>
        <v>0</v>
      </c>
      <c r="CS228" s="23">
        <f t="shared" ca="1" si="211"/>
        <v>0</v>
      </c>
      <c r="CT228" s="23">
        <f t="shared" ca="1" si="212"/>
        <v>0</v>
      </c>
      <c r="CU228" s="23">
        <f t="shared" ca="1" si="213"/>
        <v>0</v>
      </c>
      <c r="CV228" s="23">
        <f t="shared" ca="1" si="214"/>
        <v>0</v>
      </c>
    </row>
    <row r="229" spans="1:100" x14ac:dyDescent="0.2">
      <c r="A229" s="180">
        <f ca="1">VLOOKUP($D229,Curves!$A$2:$I$1700,9)</f>
        <v>6.2705781432873003E-2</v>
      </c>
      <c r="B229" s="86">
        <f t="shared" ca="1" si="222"/>
        <v>0.32192669037593469</v>
      </c>
      <c r="C229" s="86">
        <f t="shared" ca="1" si="223"/>
        <v>31</v>
      </c>
      <c r="D229" s="143">
        <f t="shared" ca="1" si="240"/>
        <v>43586</v>
      </c>
      <c r="E229" s="181">
        <f ca="1">VLOOKUP($D229,Curves!$A$2:$H$1700,2)*$B229</f>
        <v>1.546857747256366</v>
      </c>
      <c r="F229" s="180">
        <f ca="1">VLOOKUP($D229,Curves!$A$2:$H$1700,3)*$B229</f>
        <v>0.12152732561691534</v>
      </c>
      <c r="G229" s="180">
        <f ca="1">VLOOKUP($D229,Curves!$A$2:$H$1700,7)*$B229</f>
        <v>0</v>
      </c>
      <c r="H229" s="180">
        <f ca="1">VLOOKUP($D229,Curves!$A$2:$H$1700,5)*$B229</f>
        <v>0</v>
      </c>
      <c r="I229" s="180">
        <f ca="1">VLOOKUP($D229,Curves!$A$2:$H$1700,4)*$B229</f>
        <v>0</v>
      </c>
      <c r="J229" s="182">
        <f ca="1">VLOOKUP($D229,Curves!$A$2:$H$1700,8)*$B229</f>
        <v>0</v>
      </c>
      <c r="K229" s="180">
        <f t="shared" ca="1" si="224"/>
        <v>13.601433104422746</v>
      </c>
      <c r="L229" s="144">
        <f ca="1">VLOOKUP($D229,Curves!$N$2:$T$2600,2)*$B229</f>
        <v>11.551118277922487</v>
      </c>
      <c r="M229" s="145">
        <f ca="1">VLOOKUP($D229,Curves!$N$2:$T$2600,3)*$B229</f>
        <v>5.9459859712435135</v>
      </c>
      <c r="N229" s="189">
        <f t="shared" ca="1" si="225"/>
        <v>0</v>
      </c>
      <c r="O229" s="190">
        <f t="shared" ca="1" si="226"/>
        <v>0</v>
      </c>
      <c r="P229" s="181">
        <f t="shared" ca="1" si="221"/>
        <v>13.601433104422746</v>
      </c>
      <c r="Q229" s="144">
        <f ca="1">VLOOKUP($D229,Curves!$N$2:$T$2600,4)*$B229</f>
        <v>12.486202417455063</v>
      </c>
      <c r="R229" s="145">
        <f ca="1">VLOOKUP($D229,Curves!$N$2:$T$2600,5)*$B229</f>
        <v>8.8175720493968512</v>
      </c>
      <c r="S229" s="189">
        <f t="shared" ca="1" si="227"/>
        <v>0</v>
      </c>
      <c r="T229" s="190">
        <f t="shared" ca="1" si="228"/>
        <v>0</v>
      </c>
      <c r="U229" s="157">
        <f t="shared" ca="1" si="229"/>
        <v>13.601433104422746</v>
      </c>
      <c r="V229" s="157">
        <f t="shared" ca="1" si="230"/>
        <v>13.601433104422746</v>
      </c>
      <c r="W229" s="157">
        <f t="shared" ca="1" si="231"/>
        <v>13.601433104422746</v>
      </c>
      <c r="X229" s="144">
        <f ca="1">VLOOKUP($D229,Curves!$N$2:$T$2600,6)*$B229</f>
        <v>10.421265753674566</v>
      </c>
      <c r="Y229" s="145">
        <f ca="1">VLOOKUP($D229,Curves!$N$2:$T$2600,7)*$B229</f>
        <v>6.0340874464639125</v>
      </c>
      <c r="Z229" s="208">
        <f t="shared" ca="1" si="232"/>
        <v>0</v>
      </c>
      <c r="AA229" s="189">
        <f t="shared" ca="1" si="233"/>
        <v>0</v>
      </c>
      <c r="AB229" s="189">
        <f t="shared" ca="1" si="234"/>
        <v>0</v>
      </c>
      <c r="AC229" s="189">
        <f t="shared" ca="1" si="234"/>
        <v>0</v>
      </c>
      <c r="AD229" s="189">
        <f t="shared" ca="1" si="235"/>
        <v>0</v>
      </c>
      <c r="AE229" s="190">
        <f t="shared" ca="1" si="236"/>
        <v>0</v>
      </c>
      <c r="AF229" s="23">
        <f t="shared" ca="1" si="257"/>
        <v>0</v>
      </c>
      <c r="AG229" s="23">
        <f t="shared" ca="1" si="258"/>
        <v>0</v>
      </c>
      <c r="AH229" s="23">
        <f t="shared" ca="1" si="265"/>
        <v>0</v>
      </c>
      <c r="AI229" s="23">
        <f t="shared" ca="1" si="266"/>
        <v>0</v>
      </c>
      <c r="AJ229" s="23">
        <f t="shared" ref="AJ229:AJ282" ca="1" si="271">$AJ$7*$J$2*$J$5*$N229</f>
        <v>0</v>
      </c>
      <c r="AK229" s="23">
        <f t="shared" ref="AK229:AK282" ca="1" si="272">$AJ$7*$J$3*$J$5*$O229</f>
        <v>0</v>
      </c>
      <c r="AL229" s="23">
        <f t="shared" ref="AL229:AL282" ca="1" si="273">$AL$7*$J$2*$J$5*$N229</f>
        <v>0</v>
      </c>
      <c r="AM229" s="23">
        <f t="shared" ref="AM229:AM282" ca="1" si="274">$AL$7*$J$3*$J$5*$O229</f>
        <v>0</v>
      </c>
      <c r="AN229" s="23">
        <f t="shared" ca="1" si="204"/>
        <v>0</v>
      </c>
      <c r="AO229" s="23">
        <f t="shared" ca="1" si="205"/>
        <v>0</v>
      </c>
      <c r="AP229" s="23">
        <f t="shared" ca="1" si="219"/>
        <v>0</v>
      </c>
      <c r="AQ229" s="23">
        <f t="shared" ca="1" si="220"/>
        <v>0</v>
      </c>
      <c r="AR229" s="236">
        <f t="shared" ca="1" si="237"/>
        <v>0</v>
      </c>
      <c r="AS229" s="23">
        <f t="shared" ca="1" si="245"/>
        <v>0</v>
      </c>
      <c r="AT229" s="23">
        <f t="shared" ca="1" si="246"/>
        <v>0</v>
      </c>
      <c r="AU229" s="23">
        <f t="shared" ca="1" si="249"/>
        <v>0</v>
      </c>
      <c r="AV229" s="23">
        <f t="shared" ca="1" si="250"/>
        <v>0</v>
      </c>
      <c r="AW229" s="23">
        <f t="shared" ca="1" si="259"/>
        <v>0</v>
      </c>
      <c r="AX229" s="23">
        <f t="shared" ca="1" si="260"/>
        <v>0</v>
      </c>
      <c r="AY229" s="23">
        <f t="shared" ca="1" si="263"/>
        <v>0</v>
      </c>
      <c r="AZ229" s="23">
        <f t="shared" ca="1" si="264"/>
        <v>0</v>
      </c>
      <c r="BA229" s="23">
        <f t="shared" ca="1" si="269"/>
        <v>0</v>
      </c>
      <c r="BB229" s="23">
        <f t="shared" ca="1" si="270"/>
        <v>0</v>
      </c>
      <c r="BC229" s="23">
        <f t="shared" ref="BC229:BC282" ca="1" si="275">$BC$7*$J$2*$J$5*$S229</f>
        <v>0</v>
      </c>
      <c r="BD229" s="23">
        <f t="shared" ref="BD229:BD282" ca="1" si="276">$BC$7*$J$3*$J$5*$T229</f>
        <v>0</v>
      </c>
      <c r="BE229" s="23">
        <f t="shared" ca="1" si="215"/>
        <v>0</v>
      </c>
      <c r="BF229" s="23">
        <f t="shared" ca="1" si="216"/>
        <v>0</v>
      </c>
      <c r="BG229" s="23"/>
      <c r="BH229" s="23"/>
      <c r="BI229" s="23"/>
      <c r="BJ229" s="23"/>
      <c r="BK229" s="23"/>
      <c r="BL229" s="23"/>
      <c r="BM229" s="23"/>
      <c r="BN229" s="23"/>
      <c r="BO229" s="236">
        <f t="shared" ca="1" si="238"/>
        <v>0</v>
      </c>
      <c r="BP229" s="23">
        <f t="shared" ca="1" si="241"/>
        <v>0</v>
      </c>
      <c r="BQ229" s="23">
        <f t="shared" ca="1" si="242"/>
        <v>0</v>
      </c>
      <c r="BR229" s="23">
        <f t="shared" ca="1" si="243"/>
        <v>0</v>
      </c>
      <c r="BS229" s="23">
        <f t="shared" ca="1" si="244"/>
        <v>0</v>
      </c>
      <c r="BT229" s="23">
        <f t="shared" ca="1" si="247"/>
        <v>0</v>
      </c>
      <c r="BU229" s="23">
        <f t="shared" ca="1" si="248"/>
        <v>0</v>
      </c>
      <c r="BV229" s="23">
        <f t="shared" ca="1" si="251"/>
        <v>0</v>
      </c>
      <c r="BW229" s="23">
        <f t="shared" ca="1" si="252"/>
        <v>0</v>
      </c>
      <c r="BX229" s="23">
        <f t="shared" ca="1" si="253"/>
        <v>0</v>
      </c>
      <c r="BY229" s="23">
        <f t="shared" ca="1" si="254"/>
        <v>0</v>
      </c>
      <c r="BZ229" s="23">
        <f t="shared" ca="1" si="261"/>
        <v>0</v>
      </c>
      <c r="CA229" s="23">
        <f t="shared" ca="1" si="262"/>
        <v>0</v>
      </c>
      <c r="CB229" s="23">
        <f t="shared" ca="1" si="267"/>
        <v>0</v>
      </c>
      <c r="CC229" s="23">
        <f t="shared" ca="1" si="268"/>
        <v>0</v>
      </c>
      <c r="CD229" s="23">
        <f t="shared" ca="1" si="207"/>
        <v>0</v>
      </c>
      <c r="CE229" s="23">
        <f t="shared" ca="1" si="208"/>
        <v>0</v>
      </c>
      <c r="CF229" s="23">
        <f t="shared" ca="1" si="209"/>
        <v>0</v>
      </c>
      <c r="CG229" s="23">
        <f t="shared" ca="1" si="210"/>
        <v>0</v>
      </c>
      <c r="CH229" s="23">
        <f t="shared" ca="1" si="217"/>
        <v>0</v>
      </c>
      <c r="CI229" s="23">
        <f t="shared" ca="1" si="218"/>
        <v>0</v>
      </c>
      <c r="CJ229" s="236">
        <f t="shared" ca="1" si="239"/>
        <v>0</v>
      </c>
      <c r="CQ229" s="23">
        <f t="shared" ca="1" si="255"/>
        <v>0</v>
      </c>
      <c r="CR229" s="23">
        <f t="shared" ca="1" si="256"/>
        <v>0</v>
      </c>
      <c r="CS229" s="23">
        <f t="shared" ca="1" si="211"/>
        <v>0</v>
      </c>
      <c r="CT229" s="23">
        <f t="shared" ca="1" si="212"/>
        <v>0</v>
      </c>
      <c r="CU229" s="23">
        <f t="shared" ca="1" si="213"/>
        <v>0</v>
      </c>
      <c r="CV229" s="23">
        <f t="shared" ca="1" si="214"/>
        <v>0</v>
      </c>
    </row>
    <row r="230" spans="1:100" x14ac:dyDescent="0.2">
      <c r="A230" s="180">
        <f ca="1">VLOOKUP($D230,Curves!$A$2:$I$1700,9)</f>
        <v>6.2727499269171996E-2</v>
      </c>
      <c r="B230" s="86">
        <f t="shared" ca="1" si="222"/>
        <v>0.32011976125712321</v>
      </c>
      <c r="C230" s="86">
        <f t="shared" ca="1" si="223"/>
        <v>30</v>
      </c>
      <c r="D230" s="143">
        <f t="shared" ca="1" si="240"/>
        <v>43617</v>
      </c>
      <c r="E230" s="181">
        <f ca="1">VLOOKUP($D230,Curves!$A$2:$H$1700,2)*$B230</f>
        <v>1.5445778480656196</v>
      </c>
      <c r="F230" s="180">
        <f ca="1">VLOOKUP($D230,Curves!$A$2:$H$1700,3)*$B230</f>
        <v>0.12084520987456401</v>
      </c>
      <c r="G230" s="180">
        <f ca="1">VLOOKUP($D230,Curves!$A$2:$H$1700,7)*$B230</f>
        <v>0</v>
      </c>
      <c r="H230" s="180">
        <f ca="1">VLOOKUP($D230,Curves!$A$2:$H$1700,5)*$B230</f>
        <v>0</v>
      </c>
      <c r="I230" s="180">
        <f ca="1">VLOOKUP($D230,Curves!$A$2:$H$1700,4)*$B230</f>
        <v>0</v>
      </c>
      <c r="J230" s="182">
        <f ca="1">VLOOKUP($D230,Curves!$A$2:$H$1700,8)*$B230</f>
        <v>0</v>
      </c>
      <c r="K230" s="180">
        <f t="shared" ca="1" si="224"/>
        <v>13.584333860492148</v>
      </c>
      <c r="L230" s="144">
        <f ca="1">VLOOKUP($D230,Curves!$N$2:$T$2600,2)*$B230</f>
        <v>10.607552681565975</v>
      </c>
      <c r="M230" s="145">
        <f ca="1">VLOOKUP($D230,Curves!$N$2:$T$2600,3)*$B230</f>
        <v>6.1687077994247641</v>
      </c>
      <c r="N230" s="189">
        <f t="shared" ca="1" si="225"/>
        <v>0</v>
      </c>
      <c r="O230" s="190">
        <f t="shared" ca="1" si="226"/>
        <v>0</v>
      </c>
      <c r="P230" s="181">
        <f t="shared" ca="1" si="221"/>
        <v>13.584333860492148</v>
      </c>
      <c r="Q230" s="144">
        <f ca="1">VLOOKUP($D230,Curves!$N$2:$T$2600,4)*$B230</f>
        <v>10.175280795141621</v>
      </c>
      <c r="R230" s="145">
        <f ca="1">VLOOKUP($D230,Curves!$N$2:$T$2600,5)*$B230</f>
        <v>7.7949161866109504</v>
      </c>
      <c r="S230" s="189">
        <f t="shared" ca="1" si="227"/>
        <v>0</v>
      </c>
      <c r="T230" s="190">
        <f t="shared" ca="1" si="228"/>
        <v>0</v>
      </c>
      <c r="U230" s="157">
        <f t="shared" ca="1" si="229"/>
        <v>13.584333860492148</v>
      </c>
      <c r="V230" s="157">
        <f t="shared" ca="1" si="230"/>
        <v>13.584333860492148</v>
      </c>
      <c r="W230" s="157">
        <f t="shared" ca="1" si="231"/>
        <v>13.584333860492148</v>
      </c>
      <c r="X230" s="144">
        <f ca="1">VLOOKUP($D230,Curves!$N$2:$T$2600,6)*$B230</f>
        <v>9.6468816009133533</v>
      </c>
      <c r="Y230" s="145">
        <f ca="1">VLOOKUP($D230,Curves!$N$2:$T$2600,7)*$B230</f>
        <v>6.2138366834471661</v>
      </c>
      <c r="Z230" s="208">
        <f t="shared" ca="1" si="232"/>
        <v>0</v>
      </c>
      <c r="AA230" s="189">
        <f t="shared" ca="1" si="233"/>
        <v>0</v>
      </c>
      <c r="AB230" s="189">
        <f t="shared" ca="1" si="234"/>
        <v>0</v>
      </c>
      <c r="AC230" s="189">
        <f t="shared" ca="1" si="234"/>
        <v>0</v>
      </c>
      <c r="AD230" s="189">
        <f t="shared" ca="1" si="235"/>
        <v>0</v>
      </c>
      <c r="AE230" s="190">
        <f t="shared" ca="1" si="236"/>
        <v>0</v>
      </c>
      <c r="AF230" s="23">
        <f t="shared" ca="1" si="257"/>
        <v>0</v>
      </c>
      <c r="AG230" s="23">
        <f t="shared" ca="1" si="258"/>
        <v>0</v>
      </c>
      <c r="AH230" s="23">
        <f t="shared" ca="1" si="265"/>
        <v>0</v>
      </c>
      <c r="AI230" s="23">
        <f t="shared" ca="1" si="266"/>
        <v>0</v>
      </c>
      <c r="AJ230" s="23">
        <f t="shared" ca="1" si="271"/>
        <v>0</v>
      </c>
      <c r="AK230" s="23">
        <f t="shared" ca="1" si="272"/>
        <v>0</v>
      </c>
      <c r="AL230" s="23">
        <f t="shared" ca="1" si="273"/>
        <v>0</v>
      </c>
      <c r="AM230" s="23">
        <f t="shared" ca="1" si="274"/>
        <v>0</v>
      </c>
      <c r="AN230" s="23">
        <f t="shared" ref="AN230:AN282" ca="1" si="277">$AN$7*$J$2*$J$5*$N230</f>
        <v>0</v>
      </c>
      <c r="AO230" s="23">
        <f t="shared" ref="AO230:AO282" ca="1" si="278">$AN$7*$J$3*$J$5*$O230</f>
        <v>0</v>
      </c>
      <c r="AP230" s="23">
        <f t="shared" ca="1" si="219"/>
        <v>0</v>
      </c>
      <c r="AQ230" s="23">
        <f t="shared" ca="1" si="220"/>
        <v>0</v>
      </c>
      <c r="AR230" s="236">
        <f t="shared" ca="1" si="237"/>
        <v>0</v>
      </c>
      <c r="AS230" s="23">
        <f t="shared" ca="1" si="245"/>
        <v>0</v>
      </c>
      <c r="AT230" s="23">
        <f t="shared" ca="1" si="246"/>
        <v>0</v>
      </c>
      <c r="AU230" s="23">
        <f t="shared" ca="1" si="249"/>
        <v>0</v>
      </c>
      <c r="AV230" s="23">
        <f t="shared" ca="1" si="250"/>
        <v>0</v>
      </c>
      <c r="AW230" s="23">
        <f t="shared" ca="1" si="259"/>
        <v>0</v>
      </c>
      <c r="AX230" s="23">
        <f t="shared" ca="1" si="260"/>
        <v>0</v>
      </c>
      <c r="AY230" s="23">
        <f t="shared" ca="1" si="263"/>
        <v>0</v>
      </c>
      <c r="AZ230" s="23">
        <f t="shared" ca="1" si="264"/>
        <v>0</v>
      </c>
      <c r="BA230" s="23">
        <f t="shared" ca="1" si="269"/>
        <v>0</v>
      </c>
      <c r="BB230" s="23">
        <f t="shared" ca="1" si="270"/>
        <v>0</v>
      </c>
      <c r="BC230" s="23">
        <f t="shared" ca="1" si="275"/>
        <v>0</v>
      </c>
      <c r="BD230" s="23">
        <f t="shared" ca="1" si="276"/>
        <v>0</v>
      </c>
      <c r="BE230" s="23">
        <f t="shared" ca="1" si="215"/>
        <v>0</v>
      </c>
      <c r="BF230" s="23">
        <f t="shared" ca="1" si="216"/>
        <v>0</v>
      </c>
      <c r="BG230" s="23"/>
      <c r="BH230" s="23"/>
      <c r="BI230" s="23"/>
      <c r="BJ230" s="23"/>
      <c r="BK230" s="23"/>
      <c r="BL230" s="23"/>
      <c r="BM230" s="23"/>
      <c r="BN230" s="23"/>
      <c r="BO230" s="236">
        <f t="shared" ca="1" si="238"/>
        <v>0</v>
      </c>
      <c r="BP230" s="23">
        <f t="shared" ca="1" si="241"/>
        <v>0</v>
      </c>
      <c r="BQ230" s="23">
        <f t="shared" ca="1" si="242"/>
        <v>0</v>
      </c>
      <c r="BR230" s="23">
        <f t="shared" ca="1" si="243"/>
        <v>0</v>
      </c>
      <c r="BS230" s="23">
        <f t="shared" ca="1" si="244"/>
        <v>0</v>
      </c>
      <c r="BT230" s="23">
        <f t="shared" ca="1" si="247"/>
        <v>0</v>
      </c>
      <c r="BU230" s="23">
        <f t="shared" ca="1" si="248"/>
        <v>0</v>
      </c>
      <c r="BV230" s="23">
        <f t="shared" ca="1" si="251"/>
        <v>0</v>
      </c>
      <c r="BW230" s="23">
        <f t="shared" ca="1" si="252"/>
        <v>0</v>
      </c>
      <c r="BX230" s="23">
        <f t="shared" ca="1" si="253"/>
        <v>0</v>
      </c>
      <c r="BY230" s="23">
        <f t="shared" ca="1" si="254"/>
        <v>0</v>
      </c>
      <c r="BZ230" s="23">
        <f t="shared" ca="1" si="261"/>
        <v>0</v>
      </c>
      <c r="CA230" s="23">
        <f t="shared" ca="1" si="262"/>
        <v>0</v>
      </c>
      <c r="CB230" s="23">
        <f t="shared" ca="1" si="267"/>
        <v>0</v>
      </c>
      <c r="CC230" s="23">
        <f t="shared" ca="1" si="268"/>
        <v>0</v>
      </c>
      <c r="CD230" s="23">
        <f t="shared" ca="1" si="207"/>
        <v>0</v>
      </c>
      <c r="CE230" s="23">
        <f t="shared" ca="1" si="208"/>
        <v>0</v>
      </c>
      <c r="CF230" s="23">
        <f t="shared" ca="1" si="209"/>
        <v>0</v>
      </c>
      <c r="CG230" s="23">
        <f t="shared" ca="1" si="210"/>
        <v>0</v>
      </c>
      <c r="CH230" s="23">
        <f t="shared" ca="1" si="217"/>
        <v>0</v>
      </c>
      <c r="CI230" s="23">
        <f t="shared" ca="1" si="218"/>
        <v>0</v>
      </c>
      <c r="CJ230" s="236">
        <f t="shared" ca="1" si="239"/>
        <v>0</v>
      </c>
      <c r="CQ230" s="23">
        <f t="shared" ca="1" si="255"/>
        <v>0</v>
      </c>
      <c r="CR230" s="23">
        <f t="shared" ca="1" si="256"/>
        <v>0</v>
      </c>
      <c r="CS230" s="23">
        <f t="shared" ca="1" si="211"/>
        <v>0</v>
      </c>
      <c r="CT230" s="23">
        <f t="shared" ca="1" si="212"/>
        <v>0</v>
      </c>
      <c r="CU230" s="23">
        <f t="shared" ca="1" si="213"/>
        <v>0</v>
      </c>
      <c r="CV230" s="23">
        <f t="shared" ca="1" si="214"/>
        <v>0</v>
      </c>
    </row>
    <row r="231" spans="1:100" x14ac:dyDescent="0.2">
      <c r="A231" s="180">
        <f ca="1">VLOOKUP($D231,Curves!$A$2:$I$1700,9)</f>
        <v>6.2748516530253998E-2</v>
      </c>
      <c r="B231" s="86">
        <f t="shared" ca="1" si="222"/>
        <v>0.31837969501535573</v>
      </c>
      <c r="C231" s="86">
        <f t="shared" ca="1" si="223"/>
        <v>31</v>
      </c>
      <c r="D231" s="143">
        <f t="shared" ca="1" si="240"/>
        <v>43647</v>
      </c>
      <c r="E231" s="181">
        <f ca="1">VLOOKUP($D231,Curves!$A$2:$H$1700,2)*$B231</f>
        <v>1.5409577238743217</v>
      </c>
      <c r="F231" s="180">
        <f ca="1">VLOOKUP($D231,Curves!$A$2:$H$1700,3)*$B231</f>
        <v>0.12018833486829679</v>
      </c>
      <c r="G231" s="180">
        <f ca="1">VLOOKUP($D231,Curves!$A$2:$H$1700,7)*$B231</f>
        <v>0</v>
      </c>
      <c r="H231" s="180">
        <f ca="1">VLOOKUP($D231,Curves!$A$2:$H$1700,5)*$B231</f>
        <v>0</v>
      </c>
      <c r="I231" s="180">
        <f ca="1">VLOOKUP($D231,Curves!$A$2:$H$1700,4)*$B231</f>
        <v>0</v>
      </c>
      <c r="J231" s="182">
        <f ca="1">VLOOKUP($D231,Curves!$A$2:$H$1700,8)*$B231</f>
        <v>0</v>
      </c>
      <c r="K231" s="180">
        <f t="shared" ca="1" si="224"/>
        <v>13.557182929057413</v>
      </c>
      <c r="L231" s="144">
        <f ca="1">VLOOKUP($D231,Curves!$N$2:$T$2600,2)*$B231</f>
        <v>9.276374717152807</v>
      </c>
      <c r="M231" s="145">
        <f ca="1">VLOOKUP($D231,Curves!$N$2:$T$2600,3)*$B231</f>
        <v>6.4121670576092651</v>
      </c>
      <c r="N231" s="189">
        <f t="shared" ca="1" si="225"/>
        <v>0</v>
      </c>
      <c r="O231" s="190">
        <f t="shared" ca="1" si="226"/>
        <v>0</v>
      </c>
      <c r="P231" s="181">
        <f t="shared" ca="1" si="221"/>
        <v>13.557182929057413</v>
      </c>
      <c r="Q231" s="144">
        <f ca="1">VLOOKUP($D231,Curves!$N$2:$T$2600,4)*$B231</f>
        <v>9.5628068329979499</v>
      </c>
      <c r="R231" s="145">
        <f ca="1">VLOOKUP($D231,Curves!$N$2:$T$2600,5)*$B231</f>
        <v>7.2781598280510318</v>
      </c>
      <c r="S231" s="189">
        <f t="shared" ca="1" si="227"/>
        <v>0</v>
      </c>
      <c r="T231" s="190">
        <f t="shared" ca="1" si="228"/>
        <v>0</v>
      </c>
      <c r="U231" s="157">
        <f t="shared" ca="1" si="229"/>
        <v>13.557182929057413</v>
      </c>
      <c r="V231" s="157">
        <f t="shared" ca="1" si="230"/>
        <v>13.557182929057413</v>
      </c>
      <c r="W231" s="157">
        <f t="shared" ca="1" si="231"/>
        <v>13.557182929057413</v>
      </c>
      <c r="X231" s="144">
        <f ca="1">VLOOKUP($D231,Curves!$N$2:$T$2600,6)*$B231</f>
        <v>8.9903464586667354</v>
      </c>
      <c r="Y231" s="145">
        <f ca="1">VLOOKUP($D231,Curves!$N$2:$T$2600,7)*$B231</f>
        <v>5.7030929011784695</v>
      </c>
      <c r="Z231" s="208">
        <f t="shared" ca="1" si="232"/>
        <v>0</v>
      </c>
      <c r="AA231" s="189">
        <f t="shared" ca="1" si="233"/>
        <v>0</v>
      </c>
      <c r="AB231" s="189">
        <f t="shared" ref="AB231:AC262" ca="1" si="279">IF($V231&lt;$X231,1,0)</f>
        <v>0</v>
      </c>
      <c r="AC231" s="189">
        <f t="shared" ca="1" si="279"/>
        <v>0</v>
      </c>
      <c r="AD231" s="189">
        <f t="shared" ca="1" si="235"/>
        <v>0</v>
      </c>
      <c r="AE231" s="190">
        <f t="shared" ca="1" si="236"/>
        <v>0</v>
      </c>
      <c r="AF231" s="23">
        <f t="shared" ca="1" si="257"/>
        <v>0</v>
      </c>
      <c r="AG231" s="23">
        <f t="shared" ca="1" si="258"/>
        <v>0</v>
      </c>
      <c r="AH231" s="23">
        <f t="shared" ca="1" si="265"/>
        <v>0</v>
      </c>
      <c r="AI231" s="23">
        <f t="shared" ca="1" si="266"/>
        <v>0</v>
      </c>
      <c r="AJ231" s="23">
        <f t="shared" ca="1" si="271"/>
        <v>0</v>
      </c>
      <c r="AK231" s="23">
        <f t="shared" ca="1" si="272"/>
        <v>0</v>
      </c>
      <c r="AL231" s="23">
        <f t="shared" ca="1" si="273"/>
        <v>0</v>
      </c>
      <c r="AM231" s="23">
        <f t="shared" ca="1" si="274"/>
        <v>0</v>
      </c>
      <c r="AN231" s="23">
        <f t="shared" ca="1" si="277"/>
        <v>0</v>
      </c>
      <c r="AO231" s="23">
        <f t="shared" ca="1" si="278"/>
        <v>0</v>
      </c>
      <c r="AP231" s="23">
        <f t="shared" ca="1" si="219"/>
        <v>0</v>
      </c>
      <c r="AQ231" s="23">
        <f t="shared" ca="1" si="220"/>
        <v>0</v>
      </c>
      <c r="AR231" s="236">
        <f t="shared" ca="1" si="237"/>
        <v>0</v>
      </c>
      <c r="AS231" s="23">
        <f t="shared" ca="1" si="245"/>
        <v>0</v>
      </c>
      <c r="AT231" s="23">
        <f t="shared" ca="1" si="246"/>
        <v>0</v>
      </c>
      <c r="AU231" s="23">
        <f t="shared" ca="1" si="249"/>
        <v>0</v>
      </c>
      <c r="AV231" s="23">
        <f t="shared" ca="1" si="250"/>
        <v>0</v>
      </c>
      <c r="AW231" s="23">
        <f t="shared" ca="1" si="259"/>
        <v>0</v>
      </c>
      <c r="AX231" s="23">
        <f t="shared" ca="1" si="260"/>
        <v>0</v>
      </c>
      <c r="AY231" s="23">
        <f t="shared" ca="1" si="263"/>
        <v>0</v>
      </c>
      <c r="AZ231" s="23">
        <f t="shared" ca="1" si="264"/>
        <v>0</v>
      </c>
      <c r="BA231" s="23">
        <f t="shared" ca="1" si="269"/>
        <v>0</v>
      </c>
      <c r="BB231" s="23">
        <f t="shared" ca="1" si="270"/>
        <v>0</v>
      </c>
      <c r="BC231" s="23">
        <f t="shared" ca="1" si="275"/>
        <v>0</v>
      </c>
      <c r="BD231" s="23">
        <f t="shared" ca="1" si="276"/>
        <v>0</v>
      </c>
      <c r="BE231" s="23">
        <f t="shared" ca="1" si="215"/>
        <v>0</v>
      </c>
      <c r="BF231" s="23">
        <f t="shared" ca="1" si="216"/>
        <v>0</v>
      </c>
      <c r="BG231" s="23"/>
      <c r="BH231" s="23"/>
      <c r="BI231" s="23"/>
      <c r="BJ231" s="23"/>
      <c r="BK231" s="23"/>
      <c r="BL231" s="23"/>
      <c r="BM231" s="23"/>
      <c r="BN231" s="23"/>
      <c r="BO231" s="236">
        <f t="shared" ca="1" si="238"/>
        <v>0</v>
      </c>
      <c r="BP231" s="23">
        <f t="shared" ca="1" si="241"/>
        <v>0</v>
      </c>
      <c r="BQ231" s="23">
        <f t="shared" ca="1" si="242"/>
        <v>0</v>
      </c>
      <c r="BR231" s="23">
        <f t="shared" ca="1" si="243"/>
        <v>0</v>
      </c>
      <c r="BS231" s="23">
        <f t="shared" ca="1" si="244"/>
        <v>0</v>
      </c>
      <c r="BT231" s="23">
        <f t="shared" ca="1" si="247"/>
        <v>0</v>
      </c>
      <c r="BU231" s="23">
        <f t="shared" ca="1" si="248"/>
        <v>0</v>
      </c>
      <c r="BV231" s="23">
        <f t="shared" ca="1" si="251"/>
        <v>0</v>
      </c>
      <c r="BW231" s="23">
        <f t="shared" ca="1" si="252"/>
        <v>0</v>
      </c>
      <c r="BX231" s="23">
        <f t="shared" ca="1" si="253"/>
        <v>0</v>
      </c>
      <c r="BY231" s="23">
        <f t="shared" ca="1" si="254"/>
        <v>0</v>
      </c>
      <c r="BZ231" s="23">
        <f t="shared" ca="1" si="261"/>
        <v>0</v>
      </c>
      <c r="CA231" s="23">
        <f t="shared" ca="1" si="262"/>
        <v>0</v>
      </c>
      <c r="CB231" s="23">
        <f t="shared" ca="1" si="267"/>
        <v>0</v>
      </c>
      <c r="CC231" s="23">
        <f t="shared" ca="1" si="268"/>
        <v>0</v>
      </c>
      <c r="CD231" s="23">
        <f t="shared" ref="CD231:CD282" ca="1" si="280">$CD$7*$J$2*$J$5*$AB231</f>
        <v>0</v>
      </c>
      <c r="CE231" s="23">
        <f t="shared" ref="CE231:CE282" ca="1" si="281">$CD$7*$J$3*$J$5*$AC231</f>
        <v>0</v>
      </c>
      <c r="CF231" s="23">
        <f t="shared" ref="CF231:CF282" ca="1" si="282">$CF$7*$J$2*$J$5*$AB231</f>
        <v>0</v>
      </c>
      <c r="CG231" s="23">
        <f t="shared" ref="CG231:CG282" ca="1" si="283">$CF$7*$J$3*$J$5*$AC231</f>
        <v>0</v>
      </c>
      <c r="CH231" s="23">
        <f t="shared" ca="1" si="217"/>
        <v>0</v>
      </c>
      <c r="CI231" s="23">
        <f t="shared" ca="1" si="218"/>
        <v>0</v>
      </c>
      <c r="CJ231" s="236">
        <f t="shared" ca="1" si="239"/>
        <v>0</v>
      </c>
      <c r="CQ231" s="23">
        <f t="shared" ca="1" si="255"/>
        <v>0</v>
      </c>
      <c r="CR231" s="23">
        <f t="shared" ca="1" si="256"/>
        <v>0</v>
      </c>
      <c r="CS231" s="23">
        <f t="shared" ref="CS231:CS282" ca="1" si="284">$CS$7*$J$2*$J$5*$AB231</f>
        <v>0</v>
      </c>
      <c r="CT231" s="23">
        <f t="shared" ref="CT231:CT282" ca="1" si="285">$CS$7*$J$3*$J$5*$AC231</f>
        <v>0</v>
      </c>
      <c r="CU231" s="23">
        <f t="shared" ref="CU231:CU282" ca="1" si="286">$CU$7*$J$2*$J$5*$AB231</f>
        <v>0</v>
      </c>
      <c r="CV231" s="23">
        <f t="shared" ref="CV231:CV282" ca="1" si="287">$CU$7*$J$3*$J$5*$AC231</f>
        <v>0</v>
      </c>
    </row>
    <row r="232" spans="1:100" x14ac:dyDescent="0.2">
      <c r="A232" s="180">
        <f ca="1">VLOOKUP($D232,Curves!$A$2:$I$1700,9)</f>
        <v>6.2770234366859995E-2</v>
      </c>
      <c r="B232" s="86">
        <f t="shared" ca="1" si="222"/>
        <v>0.31659045048260975</v>
      </c>
      <c r="C232" s="86">
        <f t="shared" ca="1" si="223"/>
        <v>31</v>
      </c>
      <c r="D232" s="143">
        <f t="shared" ca="1" si="240"/>
        <v>43678</v>
      </c>
      <c r="E232" s="181">
        <f ca="1">VLOOKUP($D232,Curves!$A$2:$H$1700,2)*$B232</f>
        <v>1.5354636848406571</v>
      </c>
      <c r="F232" s="180">
        <f ca="1">VLOOKUP($D232,Curves!$A$2:$H$1700,3)*$B232</f>
        <v>0.11951289505718518</v>
      </c>
      <c r="G232" s="180">
        <f ca="1">VLOOKUP($D232,Curves!$A$2:$H$1700,7)*$B232</f>
        <v>0</v>
      </c>
      <c r="H232" s="180">
        <f ca="1">VLOOKUP($D232,Curves!$A$2:$H$1700,5)*$B232</f>
        <v>0</v>
      </c>
      <c r="I232" s="180">
        <f ca="1">VLOOKUP($D232,Curves!$A$2:$H$1700,4)*$B232</f>
        <v>0</v>
      </c>
      <c r="J232" s="182">
        <f ca="1">VLOOKUP($D232,Curves!$A$2:$H$1700,8)*$B232</f>
        <v>0</v>
      </c>
      <c r="K232" s="180">
        <f t="shared" ca="1" si="224"/>
        <v>13.515977636304928</v>
      </c>
      <c r="L232" s="144">
        <f ca="1">VLOOKUP($D232,Curves!$N$2:$T$2600,2)*$B232</f>
        <v>7.8608654318799793</v>
      </c>
      <c r="M232" s="145">
        <f ca="1">VLOOKUP($D232,Curves!$N$2:$T$2600,3)*$B232</f>
        <v>4.8723270329273642</v>
      </c>
      <c r="N232" s="189">
        <f t="shared" ca="1" si="225"/>
        <v>0</v>
      </c>
      <c r="O232" s="190">
        <f t="shared" ca="1" si="226"/>
        <v>0</v>
      </c>
      <c r="P232" s="181">
        <f t="shared" ca="1" si="221"/>
        <v>13.515977636304928</v>
      </c>
      <c r="Q232" s="144">
        <f ca="1">VLOOKUP($D232,Curves!$N$2:$T$2600,4)*$B232</f>
        <v>8.4175378274835992</v>
      </c>
      <c r="R232" s="145">
        <f ca="1">VLOOKUP($D232,Curves!$N$2:$T$2600,5)*$B232</f>
        <v>6.107029789809542</v>
      </c>
      <c r="S232" s="189">
        <f t="shared" ca="1" si="227"/>
        <v>0</v>
      </c>
      <c r="T232" s="190">
        <f t="shared" ca="1" si="228"/>
        <v>0</v>
      </c>
      <c r="U232" s="157">
        <f t="shared" ca="1" si="229"/>
        <v>13.515977636304928</v>
      </c>
      <c r="V232" s="157">
        <f t="shared" ca="1" si="230"/>
        <v>13.515977636304928</v>
      </c>
      <c r="W232" s="157">
        <f t="shared" ca="1" si="231"/>
        <v>13.515977636304928</v>
      </c>
      <c r="X232" s="144">
        <f ca="1">VLOOKUP($D232,Curves!$N$2:$T$2600,6)*$B232</f>
        <v>6.0220474049076556</v>
      </c>
      <c r="Y232" s="145">
        <f ca="1">VLOOKUP($D232,Curves!$N$2:$T$2600,7)*$B232</f>
        <v>2.9245609796474943</v>
      </c>
      <c r="Z232" s="208">
        <f t="shared" ca="1" si="232"/>
        <v>0</v>
      </c>
      <c r="AA232" s="189">
        <f t="shared" ca="1" si="233"/>
        <v>0</v>
      </c>
      <c r="AB232" s="189">
        <f t="shared" ca="1" si="279"/>
        <v>0</v>
      </c>
      <c r="AC232" s="189">
        <f t="shared" ca="1" si="279"/>
        <v>0</v>
      </c>
      <c r="AD232" s="189">
        <f t="shared" ca="1" si="235"/>
        <v>0</v>
      </c>
      <c r="AE232" s="190">
        <f t="shared" ca="1" si="236"/>
        <v>0</v>
      </c>
      <c r="AF232" s="23">
        <f t="shared" ca="1" si="257"/>
        <v>0</v>
      </c>
      <c r="AG232" s="23">
        <f t="shared" ca="1" si="258"/>
        <v>0</v>
      </c>
      <c r="AH232" s="23">
        <f t="shared" ca="1" si="265"/>
        <v>0</v>
      </c>
      <c r="AI232" s="23">
        <f t="shared" ca="1" si="266"/>
        <v>0</v>
      </c>
      <c r="AJ232" s="23">
        <f t="shared" ca="1" si="271"/>
        <v>0</v>
      </c>
      <c r="AK232" s="23">
        <f t="shared" ca="1" si="272"/>
        <v>0</v>
      </c>
      <c r="AL232" s="23">
        <f t="shared" ca="1" si="273"/>
        <v>0</v>
      </c>
      <c r="AM232" s="23">
        <f t="shared" ca="1" si="274"/>
        <v>0</v>
      </c>
      <c r="AN232" s="23">
        <f t="shared" ca="1" si="277"/>
        <v>0</v>
      </c>
      <c r="AO232" s="23">
        <f t="shared" ca="1" si="278"/>
        <v>0</v>
      </c>
      <c r="AP232" s="23">
        <f t="shared" ca="1" si="219"/>
        <v>0</v>
      </c>
      <c r="AQ232" s="23">
        <f t="shared" ca="1" si="220"/>
        <v>0</v>
      </c>
      <c r="AR232" s="236">
        <f t="shared" ca="1" si="237"/>
        <v>0</v>
      </c>
      <c r="AS232" s="23">
        <f t="shared" ca="1" si="245"/>
        <v>0</v>
      </c>
      <c r="AT232" s="23">
        <f t="shared" ca="1" si="246"/>
        <v>0</v>
      </c>
      <c r="AU232" s="23">
        <f t="shared" ca="1" si="249"/>
        <v>0</v>
      </c>
      <c r="AV232" s="23">
        <f t="shared" ca="1" si="250"/>
        <v>0</v>
      </c>
      <c r="AW232" s="23">
        <f t="shared" ca="1" si="259"/>
        <v>0</v>
      </c>
      <c r="AX232" s="23">
        <f t="shared" ca="1" si="260"/>
        <v>0</v>
      </c>
      <c r="AY232" s="23">
        <f t="shared" ca="1" si="263"/>
        <v>0</v>
      </c>
      <c r="AZ232" s="23">
        <f t="shared" ca="1" si="264"/>
        <v>0</v>
      </c>
      <c r="BA232" s="23">
        <f t="shared" ca="1" si="269"/>
        <v>0</v>
      </c>
      <c r="BB232" s="23">
        <f t="shared" ca="1" si="270"/>
        <v>0</v>
      </c>
      <c r="BC232" s="23">
        <f t="shared" ca="1" si="275"/>
        <v>0</v>
      </c>
      <c r="BD232" s="23">
        <f t="shared" ca="1" si="276"/>
        <v>0</v>
      </c>
      <c r="BE232" s="23">
        <f t="shared" ca="1" si="215"/>
        <v>0</v>
      </c>
      <c r="BF232" s="23">
        <f t="shared" ca="1" si="216"/>
        <v>0</v>
      </c>
      <c r="BG232" s="23"/>
      <c r="BH232" s="23"/>
      <c r="BI232" s="23"/>
      <c r="BJ232" s="23"/>
      <c r="BK232" s="23"/>
      <c r="BL232" s="23"/>
      <c r="BM232" s="23"/>
      <c r="BN232" s="23"/>
      <c r="BO232" s="236">
        <f t="shared" ca="1" si="238"/>
        <v>0</v>
      </c>
      <c r="BP232" s="23">
        <f t="shared" ca="1" si="241"/>
        <v>0</v>
      </c>
      <c r="BQ232" s="23">
        <f t="shared" ca="1" si="242"/>
        <v>0</v>
      </c>
      <c r="BR232" s="23">
        <f t="shared" ca="1" si="243"/>
        <v>0</v>
      </c>
      <c r="BS232" s="23">
        <f t="shared" ca="1" si="244"/>
        <v>0</v>
      </c>
      <c r="BT232" s="23">
        <f t="shared" ca="1" si="247"/>
        <v>0</v>
      </c>
      <c r="BU232" s="23">
        <f t="shared" ca="1" si="248"/>
        <v>0</v>
      </c>
      <c r="BV232" s="23">
        <f t="shared" ca="1" si="251"/>
        <v>0</v>
      </c>
      <c r="BW232" s="23">
        <f t="shared" ca="1" si="252"/>
        <v>0</v>
      </c>
      <c r="BX232" s="23">
        <f t="shared" ca="1" si="253"/>
        <v>0</v>
      </c>
      <c r="BY232" s="23">
        <f t="shared" ca="1" si="254"/>
        <v>0</v>
      </c>
      <c r="BZ232" s="23">
        <f t="shared" ca="1" si="261"/>
        <v>0</v>
      </c>
      <c r="CA232" s="23">
        <f t="shared" ca="1" si="262"/>
        <v>0</v>
      </c>
      <c r="CB232" s="23">
        <f t="shared" ca="1" si="267"/>
        <v>0</v>
      </c>
      <c r="CC232" s="23">
        <f t="shared" ca="1" si="268"/>
        <v>0</v>
      </c>
      <c r="CD232" s="23">
        <f t="shared" ca="1" si="280"/>
        <v>0</v>
      </c>
      <c r="CE232" s="23">
        <f t="shared" ca="1" si="281"/>
        <v>0</v>
      </c>
      <c r="CF232" s="23">
        <f t="shared" ca="1" si="282"/>
        <v>0</v>
      </c>
      <c r="CG232" s="23">
        <f t="shared" ca="1" si="283"/>
        <v>0</v>
      </c>
      <c r="CH232" s="23">
        <f t="shared" ca="1" si="217"/>
        <v>0</v>
      </c>
      <c r="CI232" s="23">
        <f t="shared" ca="1" si="218"/>
        <v>0</v>
      </c>
      <c r="CJ232" s="236">
        <f t="shared" ca="1" si="239"/>
        <v>0</v>
      </c>
      <c r="CQ232" s="23">
        <f t="shared" ca="1" si="255"/>
        <v>0</v>
      </c>
      <c r="CR232" s="23">
        <f t="shared" ca="1" si="256"/>
        <v>0</v>
      </c>
      <c r="CS232" s="23">
        <f t="shared" ca="1" si="284"/>
        <v>0</v>
      </c>
      <c r="CT232" s="23">
        <f t="shared" ca="1" si="285"/>
        <v>0</v>
      </c>
      <c r="CU232" s="23">
        <f t="shared" ca="1" si="286"/>
        <v>0</v>
      </c>
      <c r="CV232" s="23">
        <f t="shared" ca="1" si="287"/>
        <v>0</v>
      </c>
    </row>
    <row r="233" spans="1:100" x14ac:dyDescent="0.2">
      <c r="A233" s="180">
        <f ca="1">VLOOKUP($D233,Curves!$A$2:$I$1700,9)</f>
        <v>6.2791952203624005E-2</v>
      </c>
      <c r="B233" s="86">
        <f t="shared" ca="1" si="222"/>
        <v>0.31481013728080981</v>
      </c>
      <c r="C233" s="86">
        <f t="shared" ca="1" si="223"/>
        <v>30</v>
      </c>
      <c r="D233" s="143">
        <f t="shared" ca="1" si="240"/>
        <v>43709</v>
      </c>
      <c r="E233" s="181">
        <f ca="1">VLOOKUP($D233,Curves!$A$2:$H$1700,2)*$B233</f>
        <v>1.5321809381457014</v>
      </c>
      <c r="F233" s="180">
        <f ca="1">VLOOKUP($D233,Curves!$A$2:$H$1700,3)*$B233</f>
        <v>0.1188408268235057</v>
      </c>
      <c r="G233" s="180">
        <f ca="1">VLOOKUP($D233,Curves!$A$2:$H$1700,7)*$B233</f>
        <v>0</v>
      </c>
      <c r="H233" s="180">
        <f ca="1">VLOOKUP($D233,Curves!$A$2:$H$1700,5)*$B233</f>
        <v>0</v>
      </c>
      <c r="I233" s="180">
        <f ca="1">VLOOKUP($D233,Curves!$A$2:$H$1700,4)*$B233</f>
        <v>0</v>
      </c>
      <c r="J233" s="182">
        <f ca="1">VLOOKUP($D233,Curves!$A$2:$H$1700,8)*$B233</f>
        <v>0</v>
      </c>
      <c r="K233" s="180">
        <f t="shared" ca="1" si="224"/>
        <v>13.491357036092761</v>
      </c>
      <c r="L233" s="144">
        <f ca="1">VLOOKUP($D233,Curves!$N$2:$T$2600,2)*$B233</f>
        <v>7.9740657480251178</v>
      </c>
      <c r="M233" s="145">
        <f ca="1">VLOOKUP($D233,Curves!$N$2:$T$2600,3)*$B233</f>
        <v>4.8260394045148143</v>
      </c>
      <c r="N233" s="189">
        <f t="shared" ca="1" si="225"/>
        <v>0</v>
      </c>
      <c r="O233" s="190">
        <f t="shared" ca="1" si="226"/>
        <v>0</v>
      </c>
      <c r="P233" s="181">
        <f t="shared" ca="1" si="221"/>
        <v>13.491357036092761</v>
      </c>
      <c r="Q233" s="144">
        <f ca="1">VLOOKUP($D233,Curves!$N$2:$T$2600,4)*$B233</f>
        <v>8.8424178920634535</v>
      </c>
      <c r="R233" s="145">
        <f ca="1">VLOOKUP($D233,Curves!$N$2:$T$2600,5)*$B233</f>
        <v>4.5395621795892778</v>
      </c>
      <c r="S233" s="189">
        <f t="shared" ca="1" si="227"/>
        <v>0</v>
      </c>
      <c r="T233" s="190">
        <f t="shared" ca="1" si="228"/>
        <v>0</v>
      </c>
      <c r="U233" s="157">
        <f t="shared" ca="1" si="229"/>
        <v>13.491357036092761</v>
      </c>
      <c r="V233" s="157">
        <f t="shared" ca="1" si="230"/>
        <v>13.491357036092761</v>
      </c>
      <c r="W233" s="157">
        <f t="shared" ca="1" si="231"/>
        <v>13.491357036092761</v>
      </c>
      <c r="X233" s="144">
        <f ca="1">VLOOKUP($D233,Curves!$N$2:$T$2600,6)*$B233</f>
        <v>6.3816957243765078</v>
      </c>
      <c r="Y233" s="145">
        <f ca="1">VLOOKUP($D233,Curves!$N$2:$T$2600,7)*$B233</f>
        <v>2.8270852578395456</v>
      </c>
      <c r="Z233" s="208">
        <f t="shared" ca="1" si="232"/>
        <v>0</v>
      </c>
      <c r="AA233" s="189">
        <f t="shared" ca="1" si="233"/>
        <v>0</v>
      </c>
      <c r="AB233" s="189">
        <f t="shared" ca="1" si="279"/>
        <v>0</v>
      </c>
      <c r="AC233" s="189">
        <f t="shared" ca="1" si="279"/>
        <v>0</v>
      </c>
      <c r="AD233" s="189">
        <f t="shared" ca="1" si="235"/>
        <v>0</v>
      </c>
      <c r="AE233" s="190">
        <f t="shared" ca="1" si="236"/>
        <v>0</v>
      </c>
      <c r="AF233" s="23">
        <f t="shared" ca="1" si="257"/>
        <v>0</v>
      </c>
      <c r="AG233" s="23">
        <f t="shared" ca="1" si="258"/>
        <v>0</v>
      </c>
      <c r="AH233" s="23">
        <f t="shared" ca="1" si="265"/>
        <v>0</v>
      </c>
      <c r="AI233" s="23">
        <f t="shared" ca="1" si="266"/>
        <v>0</v>
      </c>
      <c r="AJ233" s="23">
        <f t="shared" ca="1" si="271"/>
        <v>0</v>
      </c>
      <c r="AK233" s="23">
        <f t="shared" ca="1" si="272"/>
        <v>0</v>
      </c>
      <c r="AL233" s="23">
        <f t="shared" ca="1" si="273"/>
        <v>0</v>
      </c>
      <c r="AM233" s="23">
        <f t="shared" ca="1" si="274"/>
        <v>0</v>
      </c>
      <c r="AN233" s="23">
        <f t="shared" ca="1" si="277"/>
        <v>0</v>
      </c>
      <c r="AO233" s="23">
        <f t="shared" ca="1" si="278"/>
        <v>0</v>
      </c>
      <c r="AP233" s="23">
        <f t="shared" ca="1" si="219"/>
        <v>0</v>
      </c>
      <c r="AQ233" s="23">
        <f t="shared" ca="1" si="220"/>
        <v>0</v>
      </c>
      <c r="AR233" s="236">
        <f t="shared" ca="1" si="237"/>
        <v>0</v>
      </c>
      <c r="AS233" s="23">
        <f t="shared" ca="1" si="245"/>
        <v>0</v>
      </c>
      <c r="AT233" s="23">
        <f t="shared" ca="1" si="246"/>
        <v>0</v>
      </c>
      <c r="AU233" s="23">
        <f t="shared" ca="1" si="249"/>
        <v>0</v>
      </c>
      <c r="AV233" s="23">
        <f t="shared" ca="1" si="250"/>
        <v>0</v>
      </c>
      <c r="AW233" s="23">
        <f t="shared" ca="1" si="259"/>
        <v>0</v>
      </c>
      <c r="AX233" s="23">
        <f t="shared" ca="1" si="260"/>
        <v>0</v>
      </c>
      <c r="AY233" s="23">
        <f t="shared" ca="1" si="263"/>
        <v>0</v>
      </c>
      <c r="AZ233" s="23">
        <f t="shared" ca="1" si="264"/>
        <v>0</v>
      </c>
      <c r="BA233" s="23">
        <f t="shared" ca="1" si="269"/>
        <v>0</v>
      </c>
      <c r="BB233" s="23">
        <f t="shared" ca="1" si="270"/>
        <v>0</v>
      </c>
      <c r="BC233" s="23">
        <f t="shared" ca="1" si="275"/>
        <v>0</v>
      </c>
      <c r="BD233" s="23">
        <f t="shared" ca="1" si="276"/>
        <v>0</v>
      </c>
      <c r="BE233" s="23">
        <f t="shared" ca="1" si="215"/>
        <v>0</v>
      </c>
      <c r="BF233" s="23">
        <f t="shared" ca="1" si="216"/>
        <v>0</v>
      </c>
      <c r="BG233" s="23"/>
      <c r="BH233" s="23"/>
      <c r="BI233" s="23"/>
      <c r="BJ233" s="23"/>
      <c r="BK233" s="23"/>
      <c r="BL233" s="23"/>
      <c r="BM233" s="23"/>
      <c r="BN233" s="23"/>
      <c r="BO233" s="236">
        <f t="shared" ca="1" si="238"/>
        <v>0</v>
      </c>
      <c r="BP233" s="23">
        <f t="shared" ca="1" si="241"/>
        <v>0</v>
      </c>
      <c r="BQ233" s="23">
        <f t="shared" ca="1" si="242"/>
        <v>0</v>
      </c>
      <c r="BR233" s="23">
        <f t="shared" ca="1" si="243"/>
        <v>0</v>
      </c>
      <c r="BS233" s="23">
        <f t="shared" ca="1" si="244"/>
        <v>0</v>
      </c>
      <c r="BT233" s="23">
        <f t="shared" ca="1" si="247"/>
        <v>0</v>
      </c>
      <c r="BU233" s="23">
        <f t="shared" ca="1" si="248"/>
        <v>0</v>
      </c>
      <c r="BV233" s="23">
        <f t="shared" ca="1" si="251"/>
        <v>0</v>
      </c>
      <c r="BW233" s="23">
        <f t="shared" ca="1" si="252"/>
        <v>0</v>
      </c>
      <c r="BX233" s="23">
        <f t="shared" ca="1" si="253"/>
        <v>0</v>
      </c>
      <c r="BY233" s="23">
        <f t="shared" ca="1" si="254"/>
        <v>0</v>
      </c>
      <c r="BZ233" s="23">
        <f t="shared" ca="1" si="261"/>
        <v>0</v>
      </c>
      <c r="CA233" s="23">
        <f t="shared" ca="1" si="262"/>
        <v>0</v>
      </c>
      <c r="CB233" s="23">
        <f t="shared" ca="1" si="267"/>
        <v>0</v>
      </c>
      <c r="CC233" s="23">
        <f t="shared" ca="1" si="268"/>
        <v>0</v>
      </c>
      <c r="CD233" s="23">
        <f t="shared" ca="1" si="280"/>
        <v>0</v>
      </c>
      <c r="CE233" s="23">
        <f t="shared" ca="1" si="281"/>
        <v>0</v>
      </c>
      <c r="CF233" s="23">
        <f t="shared" ca="1" si="282"/>
        <v>0</v>
      </c>
      <c r="CG233" s="23">
        <f t="shared" ca="1" si="283"/>
        <v>0</v>
      </c>
      <c r="CH233" s="23">
        <f t="shared" ca="1" si="217"/>
        <v>0</v>
      </c>
      <c r="CI233" s="23">
        <f t="shared" ca="1" si="218"/>
        <v>0</v>
      </c>
      <c r="CJ233" s="236">
        <f t="shared" ca="1" si="239"/>
        <v>0</v>
      </c>
      <c r="CQ233" s="23">
        <f t="shared" ca="1" si="255"/>
        <v>0</v>
      </c>
      <c r="CR233" s="23">
        <f t="shared" ca="1" si="256"/>
        <v>0</v>
      </c>
      <c r="CS233" s="23">
        <f t="shared" ca="1" si="284"/>
        <v>0</v>
      </c>
      <c r="CT233" s="23">
        <f t="shared" ca="1" si="285"/>
        <v>0</v>
      </c>
      <c r="CU233" s="23">
        <f t="shared" ca="1" si="286"/>
        <v>0</v>
      </c>
      <c r="CV233" s="23">
        <f t="shared" ca="1" si="287"/>
        <v>0</v>
      </c>
    </row>
    <row r="234" spans="1:100" x14ac:dyDescent="0.2">
      <c r="A234" s="180">
        <f ca="1">VLOOKUP($D234,Curves!$A$2:$I$1700,9)</f>
        <v>6.2812969465155993E-2</v>
      </c>
      <c r="B234" s="86">
        <f t="shared" ca="1" si="222"/>
        <v>0.31309572200333841</v>
      </c>
      <c r="C234" s="86">
        <f t="shared" ca="1" si="223"/>
        <v>31</v>
      </c>
      <c r="D234" s="143">
        <f t="shared" ca="1" si="240"/>
        <v>43739</v>
      </c>
      <c r="E234" s="181">
        <f ca="1">VLOOKUP($D234,Curves!$A$2:$H$1700,2)*$B234</f>
        <v>1.5269678362102814</v>
      </c>
      <c r="F234" s="180">
        <f ca="1">VLOOKUP($D234,Curves!$A$2:$H$1700,3)*$B234</f>
        <v>0.11819363505626025</v>
      </c>
      <c r="G234" s="180">
        <f ca="1">VLOOKUP($D234,Curves!$A$2:$H$1700,7)*$B234</f>
        <v>0</v>
      </c>
      <c r="H234" s="180">
        <f ca="1">VLOOKUP($D234,Curves!$A$2:$H$1700,5)*$B234</f>
        <v>0</v>
      </c>
      <c r="I234" s="180">
        <f ca="1">VLOOKUP($D234,Curves!$A$2:$H$1700,4)*$B234</f>
        <v>0</v>
      </c>
      <c r="J234" s="182">
        <f ca="1">VLOOKUP($D234,Curves!$A$2:$H$1700,8)*$B234</f>
        <v>0</v>
      </c>
      <c r="K234" s="180">
        <f t="shared" ca="1" si="224"/>
        <v>13.45225877157711</v>
      </c>
      <c r="L234" s="144">
        <f ca="1">VLOOKUP($D234,Curves!$N$2:$T$2600,2)*$B234</f>
        <v>17.636607399750098</v>
      </c>
      <c r="M234" s="145">
        <f ca="1">VLOOKUP($D234,Curves!$N$2:$T$2600,3)*$B234</f>
        <v>4.8529836910517457</v>
      </c>
      <c r="N234" s="189">
        <f t="shared" ca="1" si="225"/>
        <v>1</v>
      </c>
      <c r="O234" s="190">
        <f t="shared" ca="1" si="226"/>
        <v>0</v>
      </c>
      <c r="P234" s="181">
        <f t="shared" ca="1" si="221"/>
        <v>13.45225877157711</v>
      </c>
      <c r="Q234" s="144">
        <f ca="1">VLOOKUP($D234,Curves!$N$2:$T$2600,4)*$B234</f>
        <v>11.299029004282684</v>
      </c>
      <c r="R234" s="145">
        <f ca="1">VLOOKUP($D234,Curves!$N$2:$T$2600,5)*$B234</f>
        <v>5.5198775789188561</v>
      </c>
      <c r="S234" s="189">
        <f t="shared" ca="1" si="227"/>
        <v>0</v>
      </c>
      <c r="T234" s="190">
        <f t="shared" ca="1" si="228"/>
        <v>0</v>
      </c>
      <c r="U234" s="157">
        <f t="shared" ca="1" si="229"/>
        <v>13.45225877157711</v>
      </c>
      <c r="V234" s="157">
        <f t="shared" ca="1" si="230"/>
        <v>13.45225877157711</v>
      </c>
      <c r="W234" s="157">
        <f t="shared" ca="1" si="231"/>
        <v>13.45225877157711</v>
      </c>
      <c r="X234" s="144">
        <f ca="1">VLOOKUP($D234,Curves!$N$2:$T$2600,6)*$B234</f>
        <v>18.401127132254366</v>
      </c>
      <c r="Y234" s="145">
        <f ca="1">VLOOKUP($D234,Curves!$N$2:$T$2600,7)*$B234</f>
        <v>0.49057269863577901</v>
      </c>
      <c r="Z234" s="208">
        <f t="shared" ca="1" si="232"/>
        <v>1</v>
      </c>
      <c r="AA234" s="189">
        <f t="shared" ca="1" si="233"/>
        <v>0</v>
      </c>
      <c r="AB234" s="189">
        <f t="shared" ca="1" si="279"/>
        <v>1</v>
      </c>
      <c r="AC234" s="189">
        <f t="shared" ca="1" si="279"/>
        <v>1</v>
      </c>
      <c r="AD234" s="189">
        <f t="shared" ca="1" si="235"/>
        <v>1</v>
      </c>
      <c r="AE234" s="190">
        <f t="shared" ca="1" si="236"/>
        <v>0</v>
      </c>
      <c r="AF234" s="23">
        <f t="shared" ca="1" si="257"/>
        <v>105600</v>
      </c>
      <c r="AG234" s="23">
        <f t="shared" ca="1" si="258"/>
        <v>0</v>
      </c>
      <c r="AH234" s="23">
        <f t="shared" ca="1" si="265"/>
        <v>61200</v>
      </c>
      <c r="AI234" s="23">
        <f t="shared" ca="1" si="266"/>
        <v>0</v>
      </c>
      <c r="AJ234" s="23">
        <f t="shared" ca="1" si="271"/>
        <v>50400</v>
      </c>
      <c r="AK234" s="23">
        <f t="shared" ca="1" si="272"/>
        <v>0</v>
      </c>
      <c r="AL234" s="23">
        <f t="shared" ca="1" si="273"/>
        <v>60000</v>
      </c>
      <c r="AM234" s="23">
        <f t="shared" ca="1" si="274"/>
        <v>0</v>
      </c>
      <c r="AN234" s="23">
        <f t="shared" ca="1" si="277"/>
        <v>126720</v>
      </c>
      <c r="AO234" s="23">
        <f t="shared" ca="1" si="278"/>
        <v>0</v>
      </c>
      <c r="AP234" s="23">
        <f t="shared" ca="1" si="219"/>
        <v>66000</v>
      </c>
      <c r="AQ234" s="23">
        <f t="shared" ca="1" si="220"/>
        <v>0</v>
      </c>
      <c r="AR234" s="236">
        <f t="shared" ca="1" si="237"/>
        <v>469920</v>
      </c>
      <c r="AS234" s="23">
        <f t="shared" ca="1" si="245"/>
        <v>0</v>
      </c>
      <c r="AT234" s="23">
        <f t="shared" ca="1" si="246"/>
        <v>0</v>
      </c>
      <c r="AU234" s="23">
        <f t="shared" ca="1" si="249"/>
        <v>0</v>
      </c>
      <c r="AV234" s="23">
        <f t="shared" ca="1" si="250"/>
        <v>0</v>
      </c>
      <c r="AW234" s="23">
        <f t="shared" ca="1" si="259"/>
        <v>0</v>
      </c>
      <c r="AX234" s="23">
        <f t="shared" ca="1" si="260"/>
        <v>0</v>
      </c>
      <c r="AY234" s="23">
        <f t="shared" ca="1" si="263"/>
        <v>0</v>
      </c>
      <c r="AZ234" s="23">
        <f t="shared" ca="1" si="264"/>
        <v>0</v>
      </c>
      <c r="BA234" s="23">
        <f t="shared" ca="1" si="269"/>
        <v>0</v>
      </c>
      <c r="BB234" s="23">
        <f t="shared" ca="1" si="270"/>
        <v>0</v>
      </c>
      <c r="BC234" s="23">
        <f t="shared" ca="1" si="275"/>
        <v>0</v>
      </c>
      <c r="BD234" s="23">
        <f t="shared" ca="1" si="276"/>
        <v>0</v>
      </c>
      <c r="BE234" s="23">
        <f t="shared" ref="BE234:BE282" ca="1" si="288">$BE$7*$J$2*$J$5*$S234</f>
        <v>0</v>
      </c>
      <c r="BF234" s="23">
        <f t="shared" ref="BF234:BF282" ca="1" si="289">$BE$7*$J$3*$J$5*$T234</f>
        <v>0</v>
      </c>
      <c r="BG234" s="23"/>
      <c r="BH234" s="23"/>
      <c r="BI234" s="23"/>
      <c r="BJ234" s="23"/>
      <c r="BK234" s="23"/>
      <c r="BL234" s="23"/>
      <c r="BM234" s="23"/>
      <c r="BN234" s="23"/>
      <c r="BO234" s="236">
        <f t="shared" ca="1" si="238"/>
        <v>0</v>
      </c>
      <c r="BP234" s="23">
        <f t="shared" ca="1" si="241"/>
        <v>65400</v>
      </c>
      <c r="BQ234" s="23">
        <f t="shared" ca="1" si="242"/>
        <v>32700</v>
      </c>
      <c r="BR234" s="23">
        <f t="shared" ca="1" si="243"/>
        <v>62400</v>
      </c>
      <c r="BS234" s="23">
        <f t="shared" ca="1" si="244"/>
        <v>31200</v>
      </c>
      <c r="BT234" s="23">
        <f t="shared" ca="1" si="247"/>
        <v>67200</v>
      </c>
      <c r="BU234" s="23">
        <f t="shared" ca="1" si="248"/>
        <v>33600</v>
      </c>
      <c r="BV234" s="23">
        <f t="shared" ca="1" si="251"/>
        <v>8400</v>
      </c>
      <c r="BW234" s="23">
        <f t="shared" ca="1" si="252"/>
        <v>4200</v>
      </c>
      <c r="BX234" s="23">
        <f t="shared" ca="1" si="253"/>
        <v>66000</v>
      </c>
      <c r="BY234" s="23">
        <f t="shared" ca="1" si="254"/>
        <v>33000</v>
      </c>
      <c r="BZ234" s="23">
        <f t="shared" ca="1" si="261"/>
        <v>66000</v>
      </c>
      <c r="CA234" s="23">
        <f t="shared" ca="1" si="262"/>
        <v>33000</v>
      </c>
      <c r="CB234" s="23">
        <f t="shared" ca="1" si="267"/>
        <v>240000</v>
      </c>
      <c r="CC234" s="23">
        <f t="shared" ca="1" si="268"/>
        <v>120000</v>
      </c>
      <c r="CD234" s="23">
        <f t="shared" ca="1" si="280"/>
        <v>120000</v>
      </c>
      <c r="CE234" s="23">
        <f t="shared" ca="1" si="281"/>
        <v>60000</v>
      </c>
      <c r="CF234" s="23">
        <f t="shared" ca="1" si="282"/>
        <v>63600</v>
      </c>
      <c r="CG234" s="23">
        <f t="shared" ca="1" si="283"/>
        <v>31800</v>
      </c>
      <c r="CH234" s="23">
        <f t="shared" ca="1" si="217"/>
        <v>90000</v>
      </c>
      <c r="CI234" s="23">
        <f t="shared" ca="1" si="218"/>
        <v>45000</v>
      </c>
      <c r="CJ234" s="236">
        <f t="shared" ca="1" si="239"/>
        <v>1273500</v>
      </c>
      <c r="CQ234" s="23">
        <f t="shared" ca="1" si="255"/>
        <v>30000</v>
      </c>
      <c r="CR234" s="23">
        <f t="shared" ca="1" si="256"/>
        <v>15000</v>
      </c>
      <c r="CS234" s="23">
        <f t="shared" ca="1" si="284"/>
        <v>60000</v>
      </c>
      <c r="CT234" s="23">
        <f t="shared" ca="1" si="285"/>
        <v>30000</v>
      </c>
      <c r="CU234" s="23">
        <f t="shared" ca="1" si="286"/>
        <v>120000</v>
      </c>
      <c r="CV234" s="23">
        <f t="shared" ca="1" si="287"/>
        <v>60000</v>
      </c>
    </row>
    <row r="235" spans="1:100" x14ac:dyDescent="0.2">
      <c r="A235" s="180">
        <f ca="1">VLOOKUP($D235,Curves!$A$2:$I$1700,9)</f>
        <v>6.2834687302226994E-2</v>
      </c>
      <c r="B235" s="86">
        <f t="shared" ca="1" si="222"/>
        <v>0.31133287388133951</v>
      </c>
      <c r="C235" s="86">
        <f t="shared" ca="1" si="223"/>
        <v>30</v>
      </c>
      <c r="D235" s="143">
        <f t="shared" ca="1" si="240"/>
        <v>43770</v>
      </c>
      <c r="E235" s="181">
        <f ca="1">VLOOKUP($D235,Curves!$A$2:$H$1700,2)*$B235</f>
        <v>1.5635136926320872</v>
      </c>
      <c r="F235" s="180">
        <f ca="1">VLOOKUP($D235,Curves!$A$2:$H$1700,3)*$B235</f>
        <v>9.6513190903215251E-2</v>
      </c>
      <c r="G235" s="180">
        <f ca="1">VLOOKUP($D235,Curves!$A$2:$H$1700,7)*$B235</f>
        <v>0</v>
      </c>
      <c r="H235" s="180">
        <f ca="1">VLOOKUP($D235,Curves!$A$2:$H$1700,5)*$B235</f>
        <v>0</v>
      </c>
      <c r="I235" s="180">
        <f ca="1">VLOOKUP($D235,Curves!$A$2:$H$1700,4)*$B235</f>
        <v>0</v>
      </c>
      <c r="J235" s="182">
        <f ca="1">VLOOKUP($D235,Curves!$A$2:$H$1700,8)*$B235</f>
        <v>0</v>
      </c>
      <c r="K235" s="180">
        <f t="shared" ca="1" si="224"/>
        <v>13.726352694740655</v>
      </c>
      <c r="L235" s="144">
        <f ca="1">VLOOKUP($D235,Curves!$N$2:$T$2600,2)*$B235</f>
        <v>13.352718422490526</v>
      </c>
      <c r="M235" s="145">
        <f ca="1">VLOOKUP($D235,Curves!$N$2:$T$2600,3)*$B235</f>
        <v>4.9937792970566859</v>
      </c>
      <c r="N235" s="189">
        <f t="shared" ca="1" si="225"/>
        <v>0</v>
      </c>
      <c r="O235" s="190">
        <f t="shared" ca="1" si="226"/>
        <v>0</v>
      </c>
      <c r="P235" s="181">
        <f t="shared" ca="1" si="221"/>
        <v>13.726352694740655</v>
      </c>
      <c r="Q235" s="144">
        <f ca="1">VLOOKUP($D235,Curves!$N$2:$T$2600,4)*$B235</f>
        <v>14.624045569920893</v>
      </c>
      <c r="R235" s="145">
        <f ca="1">VLOOKUP($D235,Curves!$N$2:$T$2600,5)*$B235</f>
        <v>5.871738001402063</v>
      </c>
      <c r="S235" s="189">
        <f t="shared" ca="1" si="227"/>
        <v>1</v>
      </c>
      <c r="T235" s="190">
        <f t="shared" ca="1" si="228"/>
        <v>0</v>
      </c>
      <c r="U235" s="157">
        <f t="shared" ca="1" si="229"/>
        <v>13.726352694740655</v>
      </c>
      <c r="V235" s="157">
        <f t="shared" ca="1" si="230"/>
        <v>13.726352694740655</v>
      </c>
      <c r="W235" s="157">
        <f t="shared" ca="1" si="231"/>
        <v>13.726352694740655</v>
      </c>
      <c r="X235" s="144">
        <f ca="1">VLOOKUP($D235,Curves!$N$2:$T$2600,6)*$B235</f>
        <v>13.707192913647228</v>
      </c>
      <c r="Y235" s="145">
        <f ca="1">VLOOKUP($D235,Curves!$N$2:$T$2600,7)*$B235</f>
        <v>6.3451723807009461</v>
      </c>
      <c r="Z235" s="208">
        <f t="shared" ca="1" si="232"/>
        <v>0</v>
      </c>
      <c r="AA235" s="189">
        <f t="shared" ca="1" si="233"/>
        <v>0</v>
      </c>
      <c r="AB235" s="189">
        <f t="shared" ca="1" si="279"/>
        <v>0</v>
      </c>
      <c r="AC235" s="189">
        <f t="shared" ca="1" si="279"/>
        <v>0</v>
      </c>
      <c r="AD235" s="189">
        <f t="shared" ca="1" si="235"/>
        <v>0</v>
      </c>
      <c r="AE235" s="190">
        <f t="shared" ca="1" si="236"/>
        <v>0</v>
      </c>
      <c r="AF235" s="23">
        <f t="shared" ca="1" si="257"/>
        <v>0</v>
      </c>
      <c r="AG235" s="23">
        <f t="shared" ca="1" si="258"/>
        <v>0</v>
      </c>
      <c r="AH235" s="23">
        <f t="shared" ca="1" si="265"/>
        <v>0</v>
      </c>
      <c r="AI235" s="23">
        <f t="shared" ca="1" si="266"/>
        <v>0</v>
      </c>
      <c r="AJ235" s="23">
        <f t="shared" ca="1" si="271"/>
        <v>0</v>
      </c>
      <c r="AK235" s="23">
        <f t="shared" ca="1" si="272"/>
        <v>0</v>
      </c>
      <c r="AL235" s="23">
        <f t="shared" ca="1" si="273"/>
        <v>0</v>
      </c>
      <c r="AM235" s="23">
        <f t="shared" ca="1" si="274"/>
        <v>0</v>
      </c>
      <c r="AN235" s="23">
        <f t="shared" ca="1" si="277"/>
        <v>0</v>
      </c>
      <c r="AO235" s="23">
        <f t="shared" ca="1" si="278"/>
        <v>0</v>
      </c>
      <c r="AP235" s="23">
        <f t="shared" ca="1" si="219"/>
        <v>0</v>
      </c>
      <c r="AQ235" s="23">
        <f t="shared" ca="1" si="220"/>
        <v>0</v>
      </c>
      <c r="AR235" s="236">
        <f t="shared" ca="1" si="237"/>
        <v>0</v>
      </c>
      <c r="AS235" s="23">
        <f t="shared" ca="1" si="245"/>
        <v>60000</v>
      </c>
      <c r="AT235" s="23">
        <f t="shared" ca="1" si="246"/>
        <v>0</v>
      </c>
      <c r="AU235" s="23">
        <f t="shared" ca="1" si="249"/>
        <v>60000</v>
      </c>
      <c r="AV235" s="23">
        <f t="shared" ca="1" si="250"/>
        <v>0</v>
      </c>
      <c r="AW235" s="23">
        <f t="shared" ca="1" si="259"/>
        <v>105600</v>
      </c>
      <c r="AX235" s="23">
        <f t="shared" ca="1" si="260"/>
        <v>0</v>
      </c>
      <c r="AY235" s="23">
        <f t="shared" ca="1" si="263"/>
        <v>130800</v>
      </c>
      <c r="AZ235" s="23">
        <f t="shared" ca="1" si="264"/>
        <v>0</v>
      </c>
      <c r="BA235" s="23">
        <f t="shared" ca="1" si="269"/>
        <v>60000</v>
      </c>
      <c r="BB235" s="23">
        <f t="shared" ca="1" si="270"/>
        <v>0</v>
      </c>
      <c r="BC235" s="23">
        <f t="shared" ca="1" si="275"/>
        <v>63600</v>
      </c>
      <c r="BD235" s="23">
        <f t="shared" ca="1" si="276"/>
        <v>0</v>
      </c>
      <c r="BE235" s="23">
        <f t="shared" ca="1" si="288"/>
        <v>63600</v>
      </c>
      <c r="BF235" s="23">
        <f t="shared" ca="1" si="289"/>
        <v>0</v>
      </c>
      <c r="BG235" s="23"/>
      <c r="BH235" s="23"/>
      <c r="BI235" s="23"/>
      <c r="BJ235" s="23"/>
      <c r="BK235" s="23"/>
      <c r="BL235" s="23"/>
      <c r="BM235" s="23"/>
      <c r="BN235" s="23"/>
      <c r="BO235" s="236">
        <f t="shared" ca="1" si="238"/>
        <v>543600</v>
      </c>
      <c r="BP235" s="23">
        <f t="shared" ca="1" si="241"/>
        <v>0</v>
      </c>
      <c r="BQ235" s="23">
        <f t="shared" ca="1" si="242"/>
        <v>0</v>
      </c>
      <c r="BR235" s="23">
        <f t="shared" ca="1" si="243"/>
        <v>0</v>
      </c>
      <c r="BS235" s="23">
        <f t="shared" ca="1" si="244"/>
        <v>0</v>
      </c>
      <c r="BT235" s="23">
        <f t="shared" ca="1" si="247"/>
        <v>0</v>
      </c>
      <c r="BU235" s="23">
        <f t="shared" ca="1" si="248"/>
        <v>0</v>
      </c>
      <c r="BV235" s="23">
        <f t="shared" ca="1" si="251"/>
        <v>0</v>
      </c>
      <c r="BW235" s="23">
        <f t="shared" ca="1" si="252"/>
        <v>0</v>
      </c>
      <c r="BX235" s="23">
        <f t="shared" ca="1" si="253"/>
        <v>0</v>
      </c>
      <c r="BY235" s="23">
        <f t="shared" ca="1" si="254"/>
        <v>0</v>
      </c>
      <c r="BZ235" s="23">
        <f t="shared" ca="1" si="261"/>
        <v>0</v>
      </c>
      <c r="CA235" s="23">
        <f t="shared" ca="1" si="262"/>
        <v>0</v>
      </c>
      <c r="CB235" s="23">
        <f t="shared" ca="1" si="267"/>
        <v>0</v>
      </c>
      <c r="CC235" s="23">
        <f t="shared" ca="1" si="268"/>
        <v>0</v>
      </c>
      <c r="CD235" s="23">
        <f t="shared" ca="1" si="280"/>
        <v>0</v>
      </c>
      <c r="CE235" s="23">
        <f t="shared" ca="1" si="281"/>
        <v>0</v>
      </c>
      <c r="CF235" s="23">
        <f t="shared" ca="1" si="282"/>
        <v>0</v>
      </c>
      <c r="CG235" s="23">
        <f t="shared" ca="1" si="283"/>
        <v>0</v>
      </c>
      <c r="CH235" s="23">
        <f t="shared" ca="1" si="217"/>
        <v>0</v>
      </c>
      <c r="CI235" s="23">
        <f t="shared" ca="1" si="218"/>
        <v>0</v>
      </c>
      <c r="CJ235" s="236">
        <f t="shared" ca="1" si="239"/>
        <v>0</v>
      </c>
      <c r="CQ235" s="23">
        <f t="shared" ca="1" si="255"/>
        <v>0</v>
      </c>
      <c r="CR235" s="23">
        <f t="shared" ca="1" si="256"/>
        <v>0</v>
      </c>
      <c r="CS235" s="23">
        <f t="shared" ca="1" si="284"/>
        <v>0</v>
      </c>
      <c r="CT235" s="23">
        <f t="shared" ca="1" si="285"/>
        <v>0</v>
      </c>
      <c r="CU235" s="23">
        <f t="shared" ca="1" si="286"/>
        <v>0</v>
      </c>
      <c r="CV235" s="23">
        <f t="shared" ca="1" si="287"/>
        <v>0</v>
      </c>
    </row>
    <row r="236" spans="1:100" x14ac:dyDescent="0.2">
      <c r="A236" s="180">
        <f ca="1">VLOOKUP($D236,Curves!$A$2:$I$1700,9)</f>
        <v>6.2855704564056994E-2</v>
      </c>
      <c r="B236" s="86">
        <f t="shared" ca="1" si="222"/>
        <v>0.3096352902986006</v>
      </c>
      <c r="C236" s="86">
        <f t="shared" ca="1" si="223"/>
        <v>31</v>
      </c>
      <c r="D236" s="143">
        <f t="shared" ca="1" si="240"/>
        <v>43800</v>
      </c>
      <c r="E236" s="181">
        <f ca="1">VLOOKUP($D236,Curves!$A$2:$H$1700,2)*$B236</f>
        <v>1.5967891920698833</v>
      </c>
      <c r="F236" s="180">
        <f ca="1">VLOOKUP($D236,Curves!$A$2:$H$1700,3)*$B236</f>
        <v>9.5986939992566189E-2</v>
      </c>
      <c r="G236" s="180">
        <f ca="1">VLOOKUP($D236,Curves!$A$2:$H$1700,7)*$B236</f>
        <v>0</v>
      </c>
      <c r="H236" s="180">
        <f ca="1">VLOOKUP($D236,Curves!$A$2:$H$1700,5)*$B236</f>
        <v>0</v>
      </c>
      <c r="I236" s="180">
        <f ca="1">VLOOKUP($D236,Curves!$A$2:$H$1700,4)*$B236</f>
        <v>0</v>
      </c>
      <c r="J236" s="182">
        <f ca="1">VLOOKUP($D236,Curves!$A$2:$H$1700,8)*$B236</f>
        <v>0</v>
      </c>
      <c r="K236" s="180">
        <f t="shared" ca="1" si="224"/>
        <v>13.975918940524124</v>
      </c>
      <c r="L236" s="144">
        <f ca="1">VLOOKUP($D236,Curves!$N$2:$T$2600,2)*$B236</f>
        <v>16.995534446661033</v>
      </c>
      <c r="M236" s="145">
        <f ca="1">VLOOKUP($D236,Curves!$N$2:$T$2600,3)*$B236</f>
        <v>6.0131173375988238</v>
      </c>
      <c r="N236" s="189">
        <f t="shared" ca="1" si="225"/>
        <v>1</v>
      </c>
      <c r="O236" s="190">
        <f t="shared" ca="1" si="226"/>
        <v>0</v>
      </c>
      <c r="P236" s="181">
        <f t="shared" ca="1" si="221"/>
        <v>13.975918940524124</v>
      </c>
      <c r="Q236" s="144">
        <f ca="1">VLOOKUP($D236,Curves!$N$2:$T$2600,4)*$B236</f>
        <v>18.569564805336274</v>
      </c>
      <c r="R236" s="145">
        <f ca="1">VLOOKUP($D236,Curves!$N$2:$T$2600,5)*$B236</f>
        <v>7.6820515523082804</v>
      </c>
      <c r="S236" s="189">
        <f t="shared" ca="1" si="227"/>
        <v>1</v>
      </c>
      <c r="T236" s="190">
        <f t="shared" ca="1" si="228"/>
        <v>0</v>
      </c>
      <c r="U236" s="157">
        <f t="shared" ca="1" si="229"/>
        <v>13.975918940524124</v>
      </c>
      <c r="V236" s="157">
        <f t="shared" ca="1" si="230"/>
        <v>13.975918940524124</v>
      </c>
      <c r="W236" s="157">
        <f t="shared" ca="1" si="231"/>
        <v>13.975918940524124</v>
      </c>
      <c r="X236" s="144">
        <f ca="1">VLOOKUP($D236,Curves!$N$2:$T$2600,6)*$B236</f>
        <v>18.276981989769023</v>
      </c>
      <c r="Y236" s="145">
        <f ca="1">VLOOKUP($D236,Curves!$N$2:$T$2600,7)*$B236</f>
        <v>7.7388921203381802</v>
      </c>
      <c r="Z236" s="208">
        <f t="shared" ca="1" si="232"/>
        <v>1</v>
      </c>
      <c r="AA236" s="189">
        <f t="shared" ca="1" si="233"/>
        <v>0</v>
      </c>
      <c r="AB236" s="189">
        <f t="shared" ca="1" si="279"/>
        <v>1</v>
      </c>
      <c r="AC236" s="189">
        <f t="shared" ca="1" si="279"/>
        <v>1</v>
      </c>
      <c r="AD236" s="189">
        <f t="shared" ca="1" si="235"/>
        <v>1</v>
      </c>
      <c r="AE236" s="190">
        <f t="shared" ca="1" si="236"/>
        <v>0</v>
      </c>
      <c r="AF236" s="23">
        <f t="shared" ca="1" si="257"/>
        <v>105600</v>
      </c>
      <c r="AG236" s="23">
        <f t="shared" ca="1" si="258"/>
        <v>0</v>
      </c>
      <c r="AH236" s="23">
        <f t="shared" ca="1" si="265"/>
        <v>61200</v>
      </c>
      <c r="AI236" s="23">
        <f t="shared" ca="1" si="266"/>
        <v>0</v>
      </c>
      <c r="AJ236" s="23">
        <f t="shared" ca="1" si="271"/>
        <v>50400</v>
      </c>
      <c r="AK236" s="23">
        <f t="shared" ca="1" si="272"/>
        <v>0</v>
      </c>
      <c r="AL236" s="23">
        <f t="shared" ca="1" si="273"/>
        <v>60000</v>
      </c>
      <c r="AM236" s="23">
        <f t="shared" ca="1" si="274"/>
        <v>0</v>
      </c>
      <c r="AN236" s="23">
        <f t="shared" ca="1" si="277"/>
        <v>126720</v>
      </c>
      <c r="AO236" s="23">
        <f t="shared" ca="1" si="278"/>
        <v>0</v>
      </c>
      <c r="AP236" s="23">
        <f t="shared" ca="1" si="219"/>
        <v>66000</v>
      </c>
      <c r="AQ236" s="23">
        <f t="shared" ca="1" si="220"/>
        <v>0</v>
      </c>
      <c r="AR236" s="236">
        <f t="shared" ca="1" si="237"/>
        <v>469920</v>
      </c>
      <c r="AS236" s="23">
        <f t="shared" ca="1" si="245"/>
        <v>60000</v>
      </c>
      <c r="AT236" s="23">
        <f t="shared" ca="1" si="246"/>
        <v>0</v>
      </c>
      <c r="AU236" s="23">
        <f t="shared" ca="1" si="249"/>
        <v>60000</v>
      </c>
      <c r="AV236" s="23">
        <f t="shared" ca="1" si="250"/>
        <v>0</v>
      </c>
      <c r="AW236" s="23">
        <f t="shared" ca="1" si="259"/>
        <v>105600</v>
      </c>
      <c r="AX236" s="23">
        <f t="shared" ca="1" si="260"/>
        <v>0</v>
      </c>
      <c r="AY236" s="23">
        <f t="shared" ca="1" si="263"/>
        <v>130800</v>
      </c>
      <c r="AZ236" s="23">
        <f t="shared" ca="1" si="264"/>
        <v>0</v>
      </c>
      <c r="BA236" s="23">
        <f t="shared" ca="1" si="269"/>
        <v>60000</v>
      </c>
      <c r="BB236" s="23">
        <f t="shared" ca="1" si="270"/>
        <v>0</v>
      </c>
      <c r="BC236" s="23">
        <f t="shared" ca="1" si="275"/>
        <v>63600</v>
      </c>
      <c r="BD236" s="23">
        <f t="shared" ca="1" si="276"/>
        <v>0</v>
      </c>
      <c r="BE236" s="23">
        <f t="shared" ca="1" si="288"/>
        <v>63600</v>
      </c>
      <c r="BF236" s="23">
        <f t="shared" ca="1" si="289"/>
        <v>0</v>
      </c>
      <c r="BG236" s="23"/>
      <c r="BH236" s="23"/>
      <c r="BI236" s="23"/>
      <c r="BJ236" s="23"/>
      <c r="BK236" s="23"/>
      <c r="BL236" s="23"/>
      <c r="BM236" s="23"/>
      <c r="BN236" s="23"/>
      <c r="BO236" s="236">
        <f t="shared" ca="1" si="238"/>
        <v>543600</v>
      </c>
      <c r="BP236" s="23">
        <f t="shared" ca="1" si="241"/>
        <v>65400</v>
      </c>
      <c r="BQ236" s="23">
        <f t="shared" ca="1" si="242"/>
        <v>32700</v>
      </c>
      <c r="BR236" s="23">
        <f t="shared" ca="1" si="243"/>
        <v>62400</v>
      </c>
      <c r="BS236" s="23">
        <f t="shared" ca="1" si="244"/>
        <v>31200</v>
      </c>
      <c r="BT236" s="23">
        <f t="shared" ca="1" si="247"/>
        <v>67200</v>
      </c>
      <c r="BU236" s="23">
        <f t="shared" ca="1" si="248"/>
        <v>33600</v>
      </c>
      <c r="BV236" s="23">
        <f t="shared" ca="1" si="251"/>
        <v>8400</v>
      </c>
      <c r="BW236" s="23">
        <f t="shared" ca="1" si="252"/>
        <v>4200</v>
      </c>
      <c r="BX236" s="23">
        <f t="shared" ca="1" si="253"/>
        <v>66000</v>
      </c>
      <c r="BY236" s="23">
        <f t="shared" ca="1" si="254"/>
        <v>33000</v>
      </c>
      <c r="BZ236" s="23">
        <f t="shared" ca="1" si="261"/>
        <v>66000</v>
      </c>
      <c r="CA236" s="23">
        <f t="shared" ca="1" si="262"/>
        <v>33000</v>
      </c>
      <c r="CB236" s="23">
        <f t="shared" ca="1" si="267"/>
        <v>240000</v>
      </c>
      <c r="CC236" s="23">
        <f t="shared" ca="1" si="268"/>
        <v>120000</v>
      </c>
      <c r="CD236" s="23">
        <f t="shared" ca="1" si="280"/>
        <v>120000</v>
      </c>
      <c r="CE236" s="23">
        <f t="shared" ca="1" si="281"/>
        <v>60000</v>
      </c>
      <c r="CF236" s="23">
        <f t="shared" ca="1" si="282"/>
        <v>63600</v>
      </c>
      <c r="CG236" s="23">
        <f t="shared" ca="1" si="283"/>
        <v>31800</v>
      </c>
      <c r="CH236" s="23">
        <f t="shared" ca="1" si="217"/>
        <v>90000</v>
      </c>
      <c r="CI236" s="23">
        <f t="shared" ca="1" si="218"/>
        <v>45000</v>
      </c>
      <c r="CJ236" s="236">
        <f t="shared" ca="1" si="239"/>
        <v>1273500</v>
      </c>
      <c r="CQ236" s="23">
        <f t="shared" ca="1" si="255"/>
        <v>30000</v>
      </c>
      <c r="CR236" s="23">
        <f t="shared" ca="1" si="256"/>
        <v>15000</v>
      </c>
      <c r="CS236" s="23">
        <f t="shared" ca="1" si="284"/>
        <v>60000</v>
      </c>
      <c r="CT236" s="23">
        <f t="shared" ca="1" si="285"/>
        <v>30000</v>
      </c>
      <c r="CU236" s="23">
        <f t="shared" ca="1" si="286"/>
        <v>120000</v>
      </c>
      <c r="CV236" s="23">
        <f t="shared" ca="1" si="287"/>
        <v>60000</v>
      </c>
    </row>
    <row r="237" spans="1:100" x14ac:dyDescent="0.2">
      <c r="A237" s="180">
        <f ca="1">VLOOKUP($D237,Curves!$A$2:$I$1700,9)</f>
        <v>6.2877422401435998E-2</v>
      </c>
      <c r="B237" s="86">
        <f t="shared" ca="1" si="222"/>
        <v>0.3078897628207603</v>
      </c>
      <c r="C237" s="86">
        <f t="shared" ca="1" si="223"/>
        <v>31</v>
      </c>
      <c r="D237" s="143">
        <f t="shared" ca="1" si="240"/>
        <v>43831</v>
      </c>
      <c r="E237" s="181">
        <f ca="1">VLOOKUP($D237,Curves!$A$2:$H$1700,2)*$B237</f>
        <v>1.6687625144885208</v>
      </c>
      <c r="F237" s="180">
        <f ca="1">VLOOKUP($D237,Curves!$A$2:$H$1700,3)*$B237</f>
        <v>9.5445826474435697E-2</v>
      </c>
      <c r="G237" s="180">
        <f ca="1">VLOOKUP($D237,Curves!$A$2:$H$1700,7)*$B237</f>
        <v>0</v>
      </c>
      <c r="H237" s="180">
        <f ca="1">VLOOKUP($D237,Curves!$A$2:$H$1700,5)*$B237</f>
        <v>0</v>
      </c>
      <c r="I237" s="180">
        <f ca="1">VLOOKUP($D237,Curves!$A$2:$H$1700,4)*$B237</f>
        <v>0</v>
      </c>
      <c r="J237" s="182">
        <f ca="1">VLOOKUP($D237,Curves!$A$2:$H$1700,8)*$B237</f>
        <v>0</v>
      </c>
      <c r="K237" s="180">
        <f t="shared" ca="1" si="224"/>
        <v>14.515718858663906</v>
      </c>
      <c r="L237" s="144">
        <f ca="1">VLOOKUP($D237,Curves!$N$2:$T$2600,2)*$B237</f>
        <v>11.357708666753027</v>
      </c>
      <c r="M237" s="145">
        <f ca="1">VLOOKUP($D237,Curves!$N$2:$T$2600,3)*$B237</f>
        <v>5.3172562039145301</v>
      </c>
      <c r="N237" s="189">
        <f t="shared" ca="1" si="225"/>
        <v>0</v>
      </c>
      <c r="O237" s="190">
        <f t="shared" ca="1" si="226"/>
        <v>0</v>
      </c>
      <c r="P237" s="181">
        <f t="shared" ca="1" si="221"/>
        <v>14.515718858663906</v>
      </c>
      <c r="Q237" s="144">
        <f ca="1">VLOOKUP($D237,Curves!$N$2:$T$2600,4)*$B237</f>
        <v>14.770204217024654</v>
      </c>
      <c r="R237" s="145">
        <f ca="1">VLOOKUP($D237,Curves!$N$2:$T$2600,5)*$B237</f>
        <v>6.6103932077617236</v>
      </c>
      <c r="S237" s="189">
        <f t="shared" ca="1" si="227"/>
        <v>1</v>
      </c>
      <c r="T237" s="190">
        <f t="shared" ca="1" si="228"/>
        <v>0</v>
      </c>
      <c r="U237" s="157">
        <f t="shared" ca="1" si="229"/>
        <v>14.515718858663906</v>
      </c>
      <c r="V237" s="157">
        <f t="shared" ca="1" si="230"/>
        <v>14.515718858663906</v>
      </c>
      <c r="W237" s="157">
        <f t="shared" ca="1" si="231"/>
        <v>14.515718858663906</v>
      </c>
      <c r="X237" s="144">
        <f ca="1">VLOOKUP($D237,Curves!$N$2:$T$2600,6)*$B237</f>
        <v>12.016152695326793</v>
      </c>
      <c r="Y237" s="145">
        <f ca="1">VLOOKUP($D237,Curves!$N$2:$T$2600,7)*$B237</f>
        <v>6.505420198138931</v>
      </c>
      <c r="Z237" s="208">
        <f t="shared" ca="1" si="232"/>
        <v>0</v>
      </c>
      <c r="AA237" s="189">
        <f t="shared" ca="1" si="233"/>
        <v>0</v>
      </c>
      <c r="AB237" s="189">
        <f t="shared" ca="1" si="279"/>
        <v>0</v>
      </c>
      <c r="AC237" s="189">
        <f t="shared" ca="1" si="279"/>
        <v>0</v>
      </c>
      <c r="AD237" s="189">
        <f t="shared" ca="1" si="235"/>
        <v>0</v>
      </c>
      <c r="AE237" s="190">
        <f t="shared" ca="1" si="236"/>
        <v>0</v>
      </c>
      <c r="AF237" s="23">
        <f t="shared" ca="1" si="257"/>
        <v>0</v>
      </c>
      <c r="AG237" s="23">
        <f t="shared" ca="1" si="258"/>
        <v>0</v>
      </c>
      <c r="AH237" s="23">
        <f t="shared" ca="1" si="265"/>
        <v>0</v>
      </c>
      <c r="AI237" s="23">
        <f t="shared" ca="1" si="266"/>
        <v>0</v>
      </c>
      <c r="AJ237" s="23">
        <f t="shared" ca="1" si="271"/>
        <v>0</v>
      </c>
      <c r="AK237" s="23">
        <f t="shared" ca="1" si="272"/>
        <v>0</v>
      </c>
      <c r="AL237" s="23">
        <f t="shared" ca="1" si="273"/>
        <v>0</v>
      </c>
      <c r="AM237" s="23">
        <f t="shared" ca="1" si="274"/>
        <v>0</v>
      </c>
      <c r="AN237" s="23">
        <f t="shared" ca="1" si="277"/>
        <v>0</v>
      </c>
      <c r="AO237" s="23">
        <f t="shared" ca="1" si="278"/>
        <v>0</v>
      </c>
      <c r="AP237" s="23">
        <f t="shared" ca="1" si="219"/>
        <v>0</v>
      </c>
      <c r="AQ237" s="23">
        <f t="shared" ca="1" si="220"/>
        <v>0</v>
      </c>
      <c r="AR237" s="236">
        <f t="shared" ca="1" si="237"/>
        <v>0</v>
      </c>
      <c r="AS237" s="23">
        <f t="shared" ca="1" si="245"/>
        <v>60000</v>
      </c>
      <c r="AT237" s="23">
        <f t="shared" ca="1" si="246"/>
        <v>0</v>
      </c>
      <c r="AU237" s="23">
        <f t="shared" ca="1" si="249"/>
        <v>60000</v>
      </c>
      <c r="AV237" s="23">
        <f t="shared" ca="1" si="250"/>
        <v>0</v>
      </c>
      <c r="AW237" s="23">
        <f t="shared" ca="1" si="259"/>
        <v>105600</v>
      </c>
      <c r="AX237" s="23">
        <f t="shared" ca="1" si="260"/>
        <v>0</v>
      </c>
      <c r="AY237" s="23">
        <f t="shared" ca="1" si="263"/>
        <v>130800</v>
      </c>
      <c r="AZ237" s="23">
        <f t="shared" ca="1" si="264"/>
        <v>0</v>
      </c>
      <c r="BA237" s="23">
        <f t="shared" ca="1" si="269"/>
        <v>60000</v>
      </c>
      <c r="BB237" s="23">
        <f t="shared" ca="1" si="270"/>
        <v>0</v>
      </c>
      <c r="BC237" s="23">
        <f t="shared" ca="1" si="275"/>
        <v>63600</v>
      </c>
      <c r="BD237" s="23">
        <f t="shared" ca="1" si="276"/>
        <v>0</v>
      </c>
      <c r="BE237" s="23">
        <f t="shared" ca="1" si="288"/>
        <v>63600</v>
      </c>
      <c r="BF237" s="23">
        <f t="shared" ca="1" si="289"/>
        <v>0</v>
      </c>
      <c r="BG237" s="23"/>
      <c r="BH237" s="23"/>
      <c r="BI237" s="23"/>
      <c r="BJ237" s="23"/>
      <c r="BK237" s="23"/>
      <c r="BL237" s="23"/>
      <c r="BM237" s="23"/>
      <c r="BN237" s="23"/>
      <c r="BO237" s="236">
        <f t="shared" ca="1" si="238"/>
        <v>543600</v>
      </c>
      <c r="BP237" s="23">
        <f t="shared" ca="1" si="241"/>
        <v>0</v>
      </c>
      <c r="BQ237" s="23">
        <f t="shared" ca="1" si="242"/>
        <v>0</v>
      </c>
      <c r="BR237" s="23">
        <f t="shared" ca="1" si="243"/>
        <v>0</v>
      </c>
      <c r="BS237" s="23">
        <f t="shared" ca="1" si="244"/>
        <v>0</v>
      </c>
      <c r="BT237" s="23">
        <f t="shared" ca="1" si="247"/>
        <v>0</v>
      </c>
      <c r="BU237" s="23">
        <f t="shared" ca="1" si="248"/>
        <v>0</v>
      </c>
      <c r="BV237" s="23">
        <f t="shared" ca="1" si="251"/>
        <v>0</v>
      </c>
      <c r="BW237" s="23">
        <f t="shared" ca="1" si="252"/>
        <v>0</v>
      </c>
      <c r="BX237" s="23">
        <f t="shared" ca="1" si="253"/>
        <v>0</v>
      </c>
      <c r="BY237" s="23">
        <f t="shared" ca="1" si="254"/>
        <v>0</v>
      </c>
      <c r="BZ237" s="23">
        <f t="shared" ca="1" si="261"/>
        <v>0</v>
      </c>
      <c r="CA237" s="23">
        <f t="shared" ca="1" si="262"/>
        <v>0</v>
      </c>
      <c r="CB237" s="23">
        <f t="shared" ca="1" si="267"/>
        <v>0</v>
      </c>
      <c r="CC237" s="23">
        <f t="shared" ca="1" si="268"/>
        <v>0</v>
      </c>
      <c r="CD237" s="23">
        <f t="shared" ca="1" si="280"/>
        <v>0</v>
      </c>
      <c r="CE237" s="23">
        <f t="shared" ca="1" si="281"/>
        <v>0</v>
      </c>
      <c r="CF237" s="23">
        <f t="shared" ca="1" si="282"/>
        <v>0</v>
      </c>
      <c r="CG237" s="23">
        <f t="shared" ca="1" si="283"/>
        <v>0</v>
      </c>
      <c r="CH237" s="23">
        <f t="shared" ref="CH237:CH282" ca="1" si="290">$CH$7*$J$2*$J$5*$AB237</f>
        <v>0</v>
      </c>
      <c r="CI237" s="23">
        <f t="shared" ref="CI237:CI282" ca="1" si="291">$CH$7*$J$3*$J$5*$AC237</f>
        <v>0</v>
      </c>
      <c r="CJ237" s="236">
        <f t="shared" ca="1" si="239"/>
        <v>0</v>
      </c>
      <c r="CQ237" s="23">
        <f t="shared" ca="1" si="255"/>
        <v>0</v>
      </c>
      <c r="CR237" s="23">
        <f t="shared" ca="1" si="256"/>
        <v>0</v>
      </c>
      <c r="CS237" s="23">
        <f t="shared" ca="1" si="284"/>
        <v>0</v>
      </c>
      <c r="CT237" s="23">
        <f t="shared" ca="1" si="285"/>
        <v>0</v>
      </c>
      <c r="CU237" s="23">
        <f t="shared" ca="1" si="286"/>
        <v>0</v>
      </c>
      <c r="CV237" s="23">
        <f t="shared" ca="1" si="287"/>
        <v>0</v>
      </c>
    </row>
    <row r="238" spans="1:100" x14ac:dyDescent="0.2">
      <c r="A238" s="180">
        <f ca="1">VLOOKUP($D238,Curves!$A$2:$I$1700,9)</f>
        <v>6.2899140238972001E-2</v>
      </c>
      <c r="B238" s="86">
        <f t="shared" ca="1" si="222"/>
        <v>0.30615298256749335</v>
      </c>
      <c r="C238" s="86">
        <f t="shared" ca="1" si="223"/>
        <v>29</v>
      </c>
      <c r="D238" s="143">
        <f t="shared" ca="1" si="240"/>
        <v>43862</v>
      </c>
      <c r="E238" s="181">
        <f ca="1">VLOOKUP($D238,Curves!$A$2:$H$1700,2)*$B238</f>
        <v>1.6241415725205521</v>
      </c>
      <c r="F238" s="180">
        <f ca="1">VLOOKUP($D238,Curves!$A$2:$H$1700,3)*$B238</f>
        <v>9.490742459592294E-2</v>
      </c>
      <c r="G238" s="180">
        <f ca="1">VLOOKUP($D238,Curves!$A$2:$H$1700,7)*$B238</f>
        <v>0</v>
      </c>
      <c r="H238" s="180">
        <f ca="1">VLOOKUP($D238,Curves!$A$2:$H$1700,5)*$B238</f>
        <v>0</v>
      </c>
      <c r="I238" s="180">
        <f ca="1">VLOOKUP($D238,Curves!$A$2:$H$1700,4)*$B238</f>
        <v>0</v>
      </c>
      <c r="J238" s="182">
        <f ca="1">VLOOKUP($D238,Curves!$A$2:$H$1700,8)*$B238</f>
        <v>0</v>
      </c>
      <c r="K238" s="180">
        <f t="shared" ca="1" si="224"/>
        <v>14.18106179390414</v>
      </c>
      <c r="L238" s="144">
        <f ca="1">VLOOKUP($D238,Curves!$N$2:$T$2600,2)*$B238</f>
        <v>13.002879718851965</v>
      </c>
      <c r="M238" s="145">
        <f ca="1">VLOOKUP($D238,Curves!$N$2:$T$2600,3)*$B238</f>
        <v>7.5191172518576366</v>
      </c>
      <c r="N238" s="189">
        <f t="shared" ca="1" si="225"/>
        <v>0</v>
      </c>
      <c r="O238" s="190">
        <f t="shared" ca="1" si="226"/>
        <v>0</v>
      </c>
      <c r="P238" s="181">
        <f t="shared" ca="1" si="221"/>
        <v>14.18106179390414</v>
      </c>
      <c r="Q238" s="144">
        <f ca="1">VLOOKUP($D238,Curves!$N$2:$T$2600,4)*$B238</f>
        <v>12.362676713653588</v>
      </c>
      <c r="R238" s="145">
        <f ca="1">VLOOKUP($D238,Curves!$N$2:$T$2600,5)*$B238</f>
        <v>7.7364858694805569</v>
      </c>
      <c r="S238" s="189">
        <f t="shared" ca="1" si="227"/>
        <v>0</v>
      </c>
      <c r="T238" s="190">
        <f t="shared" ca="1" si="228"/>
        <v>0</v>
      </c>
      <c r="U238" s="157">
        <f t="shared" ca="1" si="229"/>
        <v>14.18106179390414</v>
      </c>
      <c r="V238" s="157">
        <f t="shared" ca="1" si="230"/>
        <v>14.18106179390414</v>
      </c>
      <c r="W238" s="157">
        <f t="shared" ca="1" si="231"/>
        <v>14.18106179390414</v>
      </c>
      <c r="X238" s="144">
        <f ca="1">VLOOKUP($D238,Curves!$N$2:$T$2600,6)*$B238</f>
        <v>15.413908189972901</v>
      </c>
      <c r="Y238" s="145">
        <f ca="1">VLOOKUP($D238,Curves!$N$2:$T$2600,7)*$B238</f>
        <v>9.5257818291552177</v>
      </c>
      <c r="Z238" s="208">
        <f t="shared" ca="1" si="232"/>
        <v>1</v>
      </c>
      <c r="AA238" s="189">
        <f t="shared" ca="1" si="233"/>
        <v>0</v>
      </c>
      <c r="AB238" s="189">
        <f t="shared" ca="1" si="279"/>
        <v>1</v>
      </c>
      <c r="AC238" s="189">
        <f t="shared" ca="1" si="279"/>
        <v>1</v>
      </c>
      <c r="AD238" s="189">
        <f t="shared" ca="1" si="235"/>
        <v>1</v>
      </c>
      <c r="AE238" s="190">
        <f t="shared" ca="1" si="236"/>
        <v>0</v>
      </c>
      <c r="AF238" s="23">
        <f t="shared" ca="1" si="257"/>
        <v>0</v>
      </c>
      <c r="AG238" s="23">
        <f t="shared" ca="1" si="258"/>
        <v>0</v>
      </c>
      <c r="AH238" s="23">
        <f t="shared" ca="1" si="265"/>
        <v>0</v>
      </c>
      <c r="AI238" s="23">
        <f t="shared" ca="1" si="266"/>
        <v>0</v>
      </c>
      <c r="AJ238" s="23">
        <f t="shared" ca="1" si="271"/>
        <v>0</v>
      </c>
      <c r="AK238" s="23">
        <f t="shared" ca="1" si="272"/>
        <v>0</v>
      </c>
      <c r="AL238" s="23">
        <f t="shared" ca="1" si="273"/>
        <v>0</v>
      </c>
      <c r="AM238" s="23">
        <f t="shared" ca="1" si="274"/>
        <v>0</v>
      </c>
      <c r="AN238" s="23">
        <f t="shared" ca="1" si="277"/>
        <v>0</v>
      </c>
      <c r="AO238" s="23">
        <f t="shared" ca="1" si="278"/>
        <v>0</v>
      </c>
      <c r="AP238" s="23">
        <f t="shared" ca="1" si="219"/>
        <v>0</v>
      </c>
      <c r="AQ238" s="23">
        <f t="shared" ca="1" si="220"/>
        <v>0</v>
      </c>
      <c r="AR238" s="236">
        <f t="shared" ca="1" si="237"/>
        <v>0</v>
      </c>
      <c r="AS238" s="23">
        <f t="shared" ca="1" si="245"/>
        <v>0</v>
      </c>
      <c r="AT238" s="23">
        <f t="shared" ca="1" si="246"/>
        <v>0</v>
      </c>
      <c r="AU238" s="23">
        <f t="shared" ca="1" si="249"/>
        <v>0</v>
      </c>
      <c r="AV238" s="23">
        <f t="shared" ca="1" si="250"/>
        <v>0</v>
      </c>
      <c r="AW238" s="23">
        <f t="shared" ca="1" si="259"/>
        <v>0</v>
      </c>
      <c r="AX238" s="23">
        <f t="shared" ca="1" si="260"/>
        <v>0</v>
      </c>
      <c r="AY238" s="23">
        <f t="shared" ca="1" si="263"/>
        <v>0</v>
      </c>
      <c r="AZ238" s="23">
        <f t="shared" ca="1" si="264"/>
        <v>0</v>
      </c>
      <c r="BA238" s="23">
        <f t="shared" ca="1" si="269"/>
        <v>0</v>
      </c>
      <c r="BB238" s="23">
        <f t="shared" ca="1" si="270"/>
        <v>0</v>
      </c>
      <c r="BC238" s="23">
        <f t="shared" ca="1" si="275"/>
        <v>0</v>
      </c>
      <c r="BD238" s="23">
        <f t="shared" ca="1" si="276"/>
        <v>0</v>
      </c>
      <c r="BE238" s="23">
        <f t="shared" ca="1" si="288"/>
        <v>0</v>
      </c>
      <c r="BF238" s="23">
        <f t="shared" ca="1" si="289"/>
        <v>0</v>
      </c>
      <c r="BG238" s="23"/>
      <c r="BH238" s="23"/>
      <c r="BI238" s="23"/>
      <c r="BJ238" s="23"/>
      <c r="BK238" s="23"/>
      <c r="BL238" s="23"/>
      <c r="BM238" s="23"/>
      <c r="BN238" s="23"/>
      <c r="BO238" s="236">
        <f t="shared" ca="1" si="238"/>
        <v>0</v>
      </c>
      <c r="BP238" s="23">
        <f t="shared" ca="1" si="241"/>
        <v>65400</v>
      </c>
      <c r="BQ238" s="23">
        <f t="shared" ca="1" si="242"/>
        <v>32700</v>
      </c>
      <c r="BR238" s="23">
        <f t="shared" ca="1" si="243"/>
        <v>62400</v>
      </c>
      <c r="BS238" s="23">
        <f t="shared" ca="1" si="244"/>
        <v>31200</v>
      </c>
      <c r="BT238" s="23">
        <f t="shared" ca="1" si="247"/>
        <v>67200</v>
      </c>
      <c r="BU238" s="23">
        <f t="shared" ca="1" si="248"/>
        <v>33600</v>
      </c>
      <c r="BV238" s="23">
        <f t="shared" ca="1" si="251"/>
        <v>8400</v>
      </c>
      <c r="BW238" s="23">
        <f t="shared" ca="1" si="252"/>
        <v>4200</v>
      </c>
      <c r="BX238" s="23">
        <f t="shared" ca="1" si="253"/>
        <v>66000</v>
      </c>
      <c r="BY238" s="23">
        <f t="shared" ca="1" si="254"/>
        <v>33000</v>
      </c>
      <c r="BZ238" s="23">
        <f t="shared" ca="1" si="261"/>
        <v>66000</v>
      </c>
      <c r="CA238" s="23">
        <f t="shared" ca="1" si="262"/>
        <v>33000</v>
      </c>
      <c r="CB238" s="23">
        <f t="shared" ca="1" si="267"/>
        <v>240000</v>
      </c>
      <c r="CC238" s="23">
        <f t="shared" ca="1" si="268"/>
        <v>120000</v>
      </c>
      <c r="CD238" s="23">
        <f t="shared" ca="1" si="280"/>
        <v>120000</v>
      </c>
      <c r="CE238" s="23">
        <f t="shared" ca="1" si="281"/>
        <v>60000</v>
      </c>
      <c r="CF238" s="23">
        <f t="shared" ca="1" si="282"/>
        <v>63600</v>
      </c>
      <c r="CG238" s="23">
        <f t="shared" ca="1" si="283"/>
        <v>31800</v>
      </c>
      <c r="CH238" s="23">
        <f t="shared" ca="1" si="290"/>
        <v>90000</v>
      </c>
      <c r="CI238" s="23">
        <f t="shared" ca="1" si="291"/>
        <v>45000</v>
      </c>
      <c r="CJ238" s="236">
        <f t="shared" ca="1" si="239"/>
        <v>1273500</v>
      </c>
      <c r="CQ238" s="23">
        <f t="shared" ca="1" si="255"/>
        <v>30000</v>
      </c>
      <c r="CR238" s="23">
        <f t="shared" ca="1" si="256"/>
        <v>15000</v>
      </c>
      <c r="CS238" s="23">
        <f t="shared" ca="1" si="284"/>
        <v>60000</v>
      </c>
      <c r="CT238" s="23">
        <f t="shared" ca="1" si="285"/>
        <v>30000</v>
      </c>
      <c r="CU238" s="23">
        <f t="shared" ca="1" si="286"/>
        <v>120000</v>
      </c>
      <c r="CV238" s="23">
        <f t="shared" ca="1" si="287"/>
        <v>60000</v>
      </c>
    </row>
    <row r="239" spans="1:100" x14ac:dyDescent="0.2">
      <c r="A239" s="180">
        <f ca="1">VLOOKUP($D239,Curves!$A$2:$I$1700,9)</f>
        <v>6.291945692584E-2</v>
      </c>
      <c r="B239" s="86">
        <f t="shared" ca="1" si="222"/>
        <v>0.30453613883452429</v>
      </c>
      <c r="C239" s="86">
        <f t="shared" ca="1" si="223"/>
        <v>31</v>
      </c>
      <c r="D239" s="143">
        <f t="shared" ca="1" si="240"/>
        <v>43891</v>
      </c>
      <c r="E239" s="181">
        <f ca="1">VLOOKUP($D239,Curves!$A$2:$H$1700,2)*$B239</f>
        <v>1.5729291570803179</v>
      </c>
      <c r="F239" s="180">
        <f ca="1">VLOOKUP($D239,Curves!$A$2:$H$1700,3)*$B239</f>
        <v>9.4406203038702535E-2</v>
      </c>
      <c r="G239" s="180">
        <f ca="1">VLOOKUP($D239,Curves!$A$2:$H$1700,7)*$B239</f>
        <v>0</v>
      </c>
      <c r="H239" s="180">
        <f ca="1">VLOOKUP($D239,Curves!$A$2:$H$1700,5)*$B239</f>
        <v>0</v>
      </c>
      <c r="I239" s="180">
        <f ca="1">VLOOKUP($D239,Curves!$A$2:$H$1700,4)*$B239</f>
        <v>0</v>
      </c>
      <c r="J239" s="182">
        <f ca="1">VLOOKUP($D239,Curves!$A$2:$H$1700,8)*$B239</f>
        <v>0</v>
      </c>
      <c r="K239" s="180">
        <f t="shared" ca="1" si="224"/>
        <v>13.796968678102385</v>
      </c>
      <c r="L239" s="144">
        <f ca="1">VLOOKUP($D239,Curves!$N$2:$T$2600,2)*$B239</f>
        <v>8.3661673120809681</v>
      </c>
      <c r="M239" s="145">
        <f ca="1">VLOOKUP($D239,Curves!$N$2:$T$2600,3)*$B239</f>
        <v>6.0907227766904857</v>
      </c>
      <c r="N239" s="189">
        <f t="shared" ca="1" si="225"/>
        <v>0</v>
      </c>
      <c r="O239" s="190">
        <f t="shared" ca="1" si="226"/>
        <v>0</v>
      </c>
      <c r="P239" s="181">
        <f t="shared" ca="1" si="221"/>
        <v>13.796968678102385</v>
      </c>
      <c r="Q239" s="144">
        <f ca="1">VLOOKUP($D239,Curves!$N$2:$T$2600,4)*$B239</f>
        <v>11.992851266841193</v>
      </c>
      <c r="R239" s="145">
        <f ca="1">VLOOKUP($D239,Curves!$N$2:$T$2600,5)*$B239</f>
        <v>6.182083618340843</v>
      </c>
      <c r="S239" s="189">
        <f t="shared" ca="1" si="227"/>
        <v>0</v>
      </c>
      <c r="T239" s="190">
        <f t="shared" ca="1" si="228"/>
        <v>0</v>
      </c>
      <c r="U239" s="157">
        <f t="shared" ca="1" si="229"/>
        <v>13.796968678102385</v>
      </c>
      <c r="V239" s="157">
        <f t="shared" ca="1" si="230"/>
        <v>13.796968678102385</v>
      </c>
      <c r="W239" s="157">
        <f t="shared" ca="1" si="231"/>
        <v>13.796968678102385</v>
      </c>
      <c r="X239" s="144">
        <f ca="1">VLOOKUP($D239,Curves!$N$2:$T$2600,6)*$B239</f>
        <v>7.4145652222269005</v>
      </c>
      <c r="Y239" s="145">
        <f ca="1">VLOOKUP($D239,Curves!$N$2:$T$2600,7)*$B239</f>
        <v>11.165568330797374</v>
      </c>
      <c r="Z239" s="208">
        <f t="shared" ca="1" si="232"/>
        <v>0</v>
      </c>
      <c r="AA239" s="189">
        <f t="shared" ca="1" si="233"/>
        <v>0</v>
      </c>
      <c r="AB239" s="189">
        <f t="shared" ca="1" si="279"/>
        <v>0</v>
      </c>
      <c r="AC239" s="189">
        <f t="shared" ca="1" si="279"/>
        <v>0</v>
      </c>
      <c r="AD239" s="189">
        <f t="shared" ca="1" si="235"/>
        <v>0</v>
      </c>
      <c r="AE239" s="190">
        <f t="shared" ca="1" si="236"/>
        <v>0</v>
      </c>
      <c r="AF239" s="23">
        <f t="shared" ca="1" si="257"/>
        <v>0</v>
      </c>
      <c r="AG239" s="23">
        <f t="shared" ca="1" si="258"/>
        <v>0</v>
      </c>
      <c r="AH239" s="23">
        <f t="shared" ca="1" si="265"/>
        <v>0</v>
      </c>
      <c r="AI239" s="23">
        <f t="shared" ca="1" si="266"/>
        <v>0</v>
      </c>
      <c r="AJ239" s="23">
        <f t="shared" ca="1" si="271"/>
        <v>0</v>
      </c>
      <c r="AK239" s="23">
        <f t="shared" ca="1" si="272"/>
        <v>0</v>
      </c>
      <c r="AL239" s="23">
        <f t="shared" ca="1" si="273"/>
        <v>0</v>
      </c>
      <c r="AM239" s="23">
        <f t="shared" ca="1" si="274"/>
        <v>0</v>
      </c>
      <c r="AN239" s="23">
        <f t="shared" ca="1" si="277"/>
        <v>0</v>
      </c>
      <c r="AO239" s="23">
        <f t="shared" ca="1" si="278"/>
        <v>0</v>
      </c>
      <c r="AP239" s="23">
        <f t="shared" ref="AP239:AP282" ca="1" si="292">$AP$7*$J$2*$J$5*$N239</f>
        <v>0</v>
      </c>
      <c r="AQ239" s="23">
        <f t="shared" ref="AQ239:AQ282" ca="1" si="293">$AP$7*$J$3*$J$5*$O239</f>
        <v>0</v>
      </c>
      <c r="AR239" s="236">
        <f t="shared" ca="1" si="237"/>
        <v>0</v>
      </c>
      <c r="AS239" s="23">
        <f t="shared" ca="1" si="245"/>
        <v>0</v>
      </c>
      <c r="AT239" s="23">
        <f t="shared" ca="1" si="246"/>
        <v>0</v>
      </c>
      <c r="AU239" s="23">
        <f t="shared" ca="1" si="249"/>
        <v>0</v>
      </c>
      <c r="AV239" s="23">
        <f t="shared" ca="1" si="250"/>
        <v>0</v>
      </c>
      <c r="AW239" s="23">
        <f t="shared" ca="1" si="259"/>
        <v>0</v>
      </c>
      <c r="AX239" s="23">
        <f t="shared" ca="1" si="260"/>
        <v>0</v>
      </c>
      <c r="AY239" s="23">
        <f t="shared" ca="1" si="263"/>
        <v>0</v>
      </c>
      <c r="AZ239" s="23">
        <f t="shared" ca="1" si="264"/>
        <v>0</v>
      </c>
      <c r="BA239" s="23">
        <f t="shared" ca="1" si="269"/>
        <v>0</v>
      </c>
      <c r="BB239" s="23">
        <f t="shared" ca="1" si="270"/>
        <v>0</v>
      </c>
      <c r="BC239" s="23">
        <f t="shared" ca="1" si="275"/>
        <v>0</v>
      </c>
      <c r="BD239" s="23">
        <f t="shared" ca="1" si="276"/>
        <v>0</v>
      </c>
      <c r="BE239" s="23">
        <f t="shared" ca="1" si="288"/>
        <v>0</v>
      </c>
      <c r="BF239" s="23">
        <f t="shared" ca="1" si="289"/>
        <v>0</v>
      </c>
      <c r="BG239" s="23"/>
      <c r="BH239" s="23"/>
      <c r="BI239" s="23"/>
      <c r="BJ239" s="23"/>
      <c r="BK239" s="23"/>
      <c r="BL239" s="23"/>
      <c r="BM239" s="23"/>
      <c r="BN239" s="23"/>
      <c r="BO239" s="236">
        <f t="shared" ca="1" si="238"/>
        <v>0</v>
      </c>
      <c r="BP239" s="23">
        <f t="shared" ca="1" si="241"/>
        <v>0</v>
      </c>
      <c r="BQ239" s="23">
        <f t="shared" ca="1" si="242"/>
        <v>0</v>
      </c>
      <c r="BR239" s="23">
        <f t="shared" ca="1" si="243"/>
        <v>0</v>
      </c>
      <c r="BS239" s="23">
        <f t="shared" ca="1" si="244"/>
        <v>0</v>
      </c>
      <c r="BT239" s="23">
        <f t="shared" ca="1" si="247"/>
        <v>0</v>
      </c>
      <c r="BU239" s="23">
        <f t="shared" ca="1" si="248"/>
        <v>0</v>
      </c>
      <c r="BV239" s="23">
        <f t="shared" ca="1" si="251"/>
        <v>0</v>
      </c>
      <c r="BW239" s="23">
        <f t="shared" ca="1" si="252"/>
        <v>0</v>
      </c>
      <c r="BX239" s="23">
        <f t="shared" ca="1" si="253"/>
        <v>0</v>
      </c>
      <c r="BY239" s="23">
        <f t="shared" ca="1" si="254"/>
        <v>0</v>
      </c>
      <c r="BZ239" s="23">
        <f t="shared" ca="1" si="261"/>
        <v>0</v>
      </c>
      <c r="CA239" s="23">
        <f t="shared" ca="1" si="262"/>
        <v>0</v>
      </c>
      <c r="CB239" s="23">
        <f t="shared" ca="1" si="267"/>
        <v>0</v>
      </c>
      <c r="CC239" s="23">
        <f t="shared" ca="1" si="268"/>
        <v>0</v>
      </c>
      <c r="CD239" s="23">
        <f t="shared" ca="1" si="280"/>
        <v>0</v>
      </c>
      <c r="CE239" s="23">
        <f t="shared" ca="1" si="281"/>
        <v>0</v>
      </c>
      <c r="CF239" s="23">
        <f t="shared" ca="1" si="282"/>
        <v>0</v>
      </c>
      <c r="CG239" s="23">
        <f t="shared" ca="1" si="283"/>
        <v>0</v>
      </c>
      <c r="CH239" s="23">
        <f t="shared" ca="1" si="290"/>
        <v>0</v>
      </c>
      <c r="CI239" s="23">
        <f t="shared" ca="1" si="291"/>
        <v>0</v>
      </c>
      <c r="CJ239" s="236">
        <f t="shared" ca="1" si="239"/>
        <v>0</v>
      </c>
      <c r="CQ239" s="23">
        <f t="shared" ca="1" si="255"/>
        <v>0</v>
      </c>
      <c r="CR239" s="23">
        <f t="shared" ca="1" si="256"/>
        <v>0</v>
      </c>
      <c r="CS239" s="23">
        <f t="shared" ca="1" si="284"/>
        <v>0</v>
      </c>
      <c r="CT239" s="23">
        <f t="shared" ca="1" si="285"/>
        <v>0</v>
      </c>
      <c r="CU239" s="23">
        <f t="shared" ca="1" si="286"/>
        <v>0</v>
      </c>
      <c r="CV239" s="23">
        <f t="shared" ca="1" si="287"/>
        <v>0</v>
      </c>
    </row>
    <row r="240" spans="1:100" x14ac:dyDescent="0.2">
      <c r="A240" s="180">
        <f ca="1">VLOOKUP($D240,Curves!$A$2:$I$1700,9)</f>
        <v>6.2941174763677998E-2</v>
      </c>
      <c r="B240" s="86">
        <f t="shared" ca="1" si="222"/>
        <v>0.302816183800445</v>
      </c>
      <c r="C240" s="86">
        <f t="shared" ca="1" si="223"/>
        <v>30</v>
      </c>
      <c r="D240" s="143">
        <f t="shared" ca="1" si="240"/>
        <v>43922</v>
      </c>
      <c r="E240" s="181">
        <f ca="1">VLOOKUP($D240,Curves!$A$2:$H$1700,2)*$B240</f>
        <v>1.5080245953262164</v>
      </c>
      <c r="F240" s="180">
        <f ca="1">VLOOKUP($D240,Curves!$A$2:$H$1700,3)*$B240</f>
        <v>0.11431310938466799</v>
      </c>
      <c r="G240" s="180">
        <f ca="1">VLOOKUP($D240,Curves!$A$2:$H$1700,7)*$B240</f>
        <v>0</v>
      </c>
      <c r="H240" s="180">
        <f ca="1">VLOOKUP($D240,Curves!$A$2:$H$1700,5)*$B240</f>
        <v>0</v>
      </c>
      <c r="I240" s="180">
        <f ca="1">VLOOKUP($D240,Curves!$A$2:$H$1700,4)*$B240</f>
        <v>0</v>
      </c>
      <c r="J240" s="182">
        <f ca="1">VLOOKUP($D240,Curves!$A$2:$H$1700,8)*$B240</f>
        <v>0</v>
      </c>
      <c r="K240" s="180">
        <f t="shared" ca="1" si="224"/>
        <v>13.310184464946623</v>
      </c>
      <c r="L240" s="144">
        <f ca="1">VLOOKUP($D240,Curves!$N$2:$T$2600,2)*$B240</f>
        <v>7.8646927112155023</v>
      </c>
      <c r="M240" s="145">
        <f ca="1">VLOOKUP($D240,Curves!$N$2:$T$2600,3)*$B240</f>
        <v>6.2713231665072167</v>
      </c>
      <c r="N240" s="189">
        <f t="shared" ca="1" si="225"/>
        <v>0</v>
      </c>
      <c r="O240" s="190">
        <f t="shared" ca="1" si="226"/>
        <v>0</v>
      </c>
      <c r="P240" s="181">
        <f t="shared" ca="1" si="221"/>
        <v>13.310184464946623</v>
      </c>
      <c r="Q240" s="144">
        <f ca="1">VLOOKUP($D240,Curves!$N$2:$T$2600,4)*$B240</f>
        <v>11.168077746205499</v>
      </c>
      <c r="R240" s="145">
        <f ca="1">VLOOKUP($D240,Curves!$N$2:$T$2600,5)*$B240</f>
        <v>5.617240209498255</v>
      </c>
      <c r="S240" s="189">
        <f t="shared" ca="1" si="227"/>
        <v>0</v>
      </c>
      <c r="T240" s="190">
        <f t="shared" ca="1" si="228"/>
        <v>0</v>
      </c>
      <c r="U240" s="157">
        <f t="shared" ca="1" si="229"/>
        <v>13.310184464946623</v>
      </c>
      <c r="V240" s="157">
        <f t="shared" ca="1" si="230"/>
        <v>13.310184464946623</v>
      </c>
      <c r="W240" s="157">
        <f t="shared" ca="1" si="231"/>
        <v>13.310184464946623</v>
      </c>
      <c r="X240" s="144">
        <f ca="1">VLOOKUP($D240,Curves!$N$2:$T$2600,6)*$B240</f>
        <v>6.085720561160449</v>
      </c>
      <c r="Y240" s="145">
        <f ca="1">VLOOKUP($D240,Curves!$N$2:$T$2600,7)*$B240</f>
        <v>11.588071709578793</v>
      </c>
      <c r="Z240" s="208">
        <f t="shared" ca="1" si="232"/>
        <v>0</v>
      </c>
      <c r="AA240" s="189">
        <f t="shared" ca="1" si="233"/>
        <v>0</v>
      </c>
      <c r="AB240" s="189">
        <f t="shared" ca="1" si="279"/>
        <v>0</v>
      </c>
      <c r="AC240" s="189">
        <f t="shared" ca="1" si="279"/>
        <v>0</v>
      </c>
      <c r="AD240" s="189">
        <f t="shared" ca="1" si="235"/>
        <v>0</v>
      </c>
      <c r="AE240" s="190">
        <f t="shared" ca="1" si="236"/>
        <v>0</v>
      </c>
      <c r="AF240" s="23">
        <f t="shared" ca="1" si="257"/>
        <v>0</v>
      </c>
      <c r="AG240" s="23">
        <f t="shared" ca="1" si="258"/>
        <v>0</v>
      </c>
      <c r="AH240" s="23">
        <f t="shared" ca="1" si="265"/>
        <v>0</v>
      </c>
      <c r="AI240" s="23">
        <f t="shared" ca="1" si="266"/>
        <v>0</v>
      </c>
      <c r="AJ240" s="23">
        <f t="shared" ca="1" si="271"/>
        <v>0</v>
      </c>
      <c r="AK240" s="23">
        <f t="shared" ca="1" si="272"/>
        <v>0</v>
      </c>
      <c r="AL240" s="23">
        <f t="shared" ca="1" si="273"/>
        <v>0</v>
      </c>
      <c r="AM240" s="23">
        <f t="shared" ca="1" si="274"/>
        <v>0</v>
      </c>
      <c r="AN240" s="23">
        <f t="shared" ca="1" si="277"/>
        <v>0</v>
      </c>
      <c r="AO240" s="23">
        <f t="shared" ca="1" si="278"/>
        <v>0</v>
      </c>
      <c r="AP240" s="23">
        <f t="shared" ca="1" si="292"/>
        <v>0</v>
      </c>
      <c r="AQ240" s="23">
        <f t="shared" ca="1" si="293"/>
        <v>0</v>
      </c>
      <c r="AR240" s="236">
        <f t="shared" ca="1" si="237"/>
        <v>0</v>
      </c>
      <c r="AS240" s="23">
        <f t="shared" ca="1" si="245"/>
        <v>0</v>
      </c>
      <c r="AT240" s="23">
        <f t="shared" ca="1" si="246"/>
        <v>0</v>
      </c>
      <c r="AU240" s="23">
        <f t="shared" ca="1" si="249"/>
        <v>0</v>
      </c>
      <c r="AV240" s="23">
        <f t="shared" ca="1" si="250"/>
        <v>0</v>
      </c>
      <c r="AW240" s="23">
        <f t="shared" ca="1" si="259"/>
        <v>0</v>
      </c>
      <c r="AX240" s="23">
        <f t="shared" ca="1" si="260"/>
        <v>0</v>
      </c>
      <c r="AY240" s="23">
        <f t="shared" ca="1" si="263"/>
        <v>0</v>
      </c>
      <c r="AZ240" s="23">
        <f t="shared" ca="1" si="264"/>
        <v>0</v>
      </c>
      <c r="BA240" s="23">
        <f t="shared" ca="1" si="269"/>
        <v>0</v>
      </c>
      <c r="BB240" s="23">
        <f t="shared" ca="1" si="270"/>
        <v>0</v>
      </c>
      <c r="BC240" s="23">
        <f t="shared" ca="1" si="275"/>
        <v>0</v>
      </c>
      <c r="BD240" s="23">
        <f t="shared" ca="1" si="276"/>
        <v>0</v>
      </c>
      <c r="BE240" s="23">
        <f t="shared" ca="1" si="288"/>
        <v>0</v>
      </c>
      <c r="BF240" s="23">
        <f t="shared" ca="1" si="289"/>
        <v>0</v>
      </c>
      <c r="BG240" s="23"/>
      <c r="BH240" s="23"/>
      <c r="BI240" s="23"/>
      <c r="BJ240" s="23"/>
      <c r="BK240" s="23"/>
      <c r="BL240" s="23"/>
      <c r="BM240" s="23"/>
      <c r="BN240" s="23"/>
      <c r="BO240" s="236">
        <f t="shared" ca="1" si="238"/>
        <v>0</v>
      </c>
      <c r="BP240" s="23">
        <f t="shared" ca="1" si="241"/>
        <v>0</v>
      </c>
      <c r="BQ240" s="23">
        <f t="shared" ca="1" si="242"/>
        <v>0</v>
      </c>
      <c r="BR240" s="23">
        <f t="shared" ca="1" si="243"/>
        <v>0</v>
      </c>
      <c r="BS240" s="23">
        <f t="shared" ca="1" si="244"/>
        <v>0</v>
      </c>
      <c r="BT240" s="23">
        <f t="shared" ca="1" si="247"/>
        <v>0</v>
      </c>
      <c r="BU240" s="23">
        <f t="shared" ca="1" si="248"/>
        <v>0</v>
      </c>
      <c r="BV240" s="23">
        <f t="shared" ca="1" si="251"/>
        <v>0</v>
      </c>
      <c r="BW240" s="23">
        <f t="shared" ca="1" si="252"/>
        <v>0</v>
      </c>
      <c r="BX240" s="23">
        <f t="shared" ca="1" si="253"/>
        <v>0</v>
      </c>
      <c r="BY240" s="23">
        <f t="shared" ca="1" si="254"/>
        <v>0</v>
      </c>
      <c r="BZ240" s="23">
        <f t="shared" ca="1" si="261"/>
        <v>0</v>
      </c>
      <c r="CA240" s="23">
        <f t="shared" ca="1" si="262"/>
        <v>0</v>
      </c>
      <c r="CB240" s="23">
        <f t="shared" ca="1" si="267"/>
        <v>0</v>
      </c>
      <c r="CC240" s="23">
        <f t="shared" ca="1" si="268"/>
        <v>0</v>
      </c>
      <c r="CD240" s="23">
        <f t="shared" ca="1" si="280"/>
        <v>0</v>
      </c>
      <c r="CE240" s="23">
        <f t="shared" ca="1" si="281"/>
        <v>0</v>
      </c>
      <c r="CF240" s="23">
        <f t="shared" ca="1" si="282"/>
        <v>0</v>
      </c>
      <c r="CG240" s="23">
        <f t="shared" ca="1" si="283"/>
        <v>0</v>
      </c>
      <c r="CH240" s="23">
        <f t="shared" ca="1" si="290"/>
        <v>0</v>
      </c>
      <c r="CI240" s="23">
        <f t="shared" ca="1" si="291"/>
        <v>0</v>
      </c>
      <c r="CJ240" s="236">
        <f t="shared" ca="1" si="239"/>
        <v>0</v>
      </c>
      <c r="CQ240" s="23">
        <f t="shared" ca="1" si="255"/>
        <v>0</v>
      </c>
      <c r="CR240" s="23">
        <f t="shared" ca="1" si="256"/>
        <v>0</v>
      </c>
      <c r="CS240" s="23">
        <f t="shared" ca="1" si="284"/>
        <v>0</v>
      </c>
      <c r="CT240" s="23">
        <f t="shared" ca="1" si="285"/>
        <v>0</v>
      </c>
      <c r="CU240" s="23">
        <f t="shared" ca="1" si="286"/>
        <v>0</v>
      </c>
      <c r="CV240" s="23">
        <f t="shared" ca="1" si="287"/>
        <v>0</v>
      </c>
    </row>
    <row r="241" spans="1:100" x14ac:dyDescent="0.2">
      <c r="A241" s="180">
        <f ca="1">VLOOKUP($D241,Curves!$A$2:$I$1700,9)</f>
        <v>6.2962192026251002E-2</v>
      </c>
      <c r="B241" s="86">
        <f t="shared" ca="1" si="222"/>
        <v>0.30115993709501443</v>
      </c>
      <c r="C241" s="86">
        <f t="shared" ca="1" si="223"/>
        <v>31</v>
      </c>
      <c r="D241" s="143">
        <f t="shared" ca="1" si="240"/>
        <v>43952</v>
      </c>
      <c r="E241" s="181">
        <f ca="1">VLOOKUP($D241,Curves!$A$2:$H$1700,2)*$B241</f>
        <v>1.4862242895638962</v>
      </c>
      <c r="F241" s="180">
        <f ca="1">VLOOKUP($D241,Curves!$A$2:$H$1700,3)*$B241</f>
        <v>0.11368787625336794</v>
      </c>
      <c r="G241" s="180">
        <f ca="1">VLOOKUP($D241,Curves!$A$2:$H$1700,7)*$B241</f>
        <v>0</v>
      </c>
      <c r="H241" s="180">
        <f ca="1">VLOOKUP($D241,Curves!$A$2:$H$1700,5)*$B241</f>
        <v>0</v>
      </c>
      <c r="I241" s="180">
        <f ca="1">VLOOKUP($D241,Curves!$A$2:$H$1700,4)*$B241</f>
        <v>0</v>
      </c>
      <c r="J241" s="182">
        <f ca="1">VLOOKUP($D241,Curves!$A$2:$H$1700,8)*$B241</f>
        <v>0</v>
      </c>
      <c r="K241" s="180">
        <f t="shared" ca="1" si="224"/>
        <v>13.146682171729221</v>
      </c>
      <c r="L241" s="144">
        <f ca="1">VLOOKUP($D241,Curves!$N$2:$T$2600,2)*$B241</f>
        <v>10.821040097605279</v>
      </c>
      <c r="M241" s="145">
        <f ca="1">VLOOKUP($D241,Curves!$N$2:$T$2600,3)*$B241</f>
        <v>5.5624240381449166</v>
      </c>
      <c r="N241" s="189">
        <f t="shared" ca="1" si="225"/>
        <v>0</v>
      </c>
      <c r="O241" s="190">
        <f t="shared" ca="1" si="226"/>
        <v>0</v>
      </c>
      <c r="P241" s="181">
        <f t="shared" ca="1" si="221"/>
        <v>13.146682171729221</v>
      </c>
      <c r="Q241" s="144">
        <f ca="1">VLOOKUP($D241,Curves!$N$2:$T$2600,4)*$B241</f>
        <v>11.695804101519716</v>
      </c>
      <c r="R241" s="145">
        <f ca="1">VLOOKUP($D241,Curves!$N$2:$T$2600,5)*$B241</f>
        <v>8.2487706770324447</v>
      </c>
      <c r="S241" s="189">
        <f t="shared" ca="1" si="227"/>
        <v>0</v>
      </c>
      <c r="T241" s="190">
        <f t="shared" ca="1" si="228"/>
        <v>0</v>
      </c>
      <c r="U241" s="157">
        <f t="shared" ca="1" si="229"/>
        <v>13.146682171729221</v>
      </c>
      <c r="V241" s="157">
        <f t="shared" ca="1" si="230"/>
        <v>13.146682171729221</v>
      </c>
      <c r="W241" s="157">
        <f t="shared" ca="1" si="231"/>
        <v>13.146682171729221</v>
      </c>
      <c r="X241" s="144">
        <f ca="1">VLOOKUP($D241,Curves!$N$2:$T$2600,6)*$B241</f>
        <v>9.756154488222883</v>
      </c>
      <c r="Y241" s="145">
        <f ca="1">VLOOKUP($D241,Curves!$N$2:$T$2600,7)*$B241</f>
        <v>5.4801690326862609</v>
      </c>
      <c r="Z241" s="208">
        <f t="shared" ca="1" si="232"/>
        <v>0</v>
      </c>
      <c r="AA241" s="189">
        <f t="shared" ca="1" si="233"/>
        <v>0</v>
      </c>
      <c r="AB241" s="189">
        <f t="shared" ca="1" si="279"/>
        <v>0</v>
      </c>
      <c r="AC241" s="189">
        <f t="shared" ca="1" si="279"/>
        <v>0</v>
      </c>
      <c r="AD241" s="189">
        <f t="shared" ca="1" si="235"/>
        <v>0</v>
      </c>
      <c r="AE241" s="190">
        <f t="shared" ca="1" si="236"/>
        <v>0</v>
      </c>
      <c r="AF241" s="23">
        <f t="shared" ca="1" si="257"/>
        <v>0</v>
      </c>
      <c r="AG241" s="23">
        <f t="shared" ca="1" si="258"/>
        <v>0</v>
      </c>
      <c r="AH241" s="23">
        <f t="shared" ca="1" si="265"/>
        <v>0</v>
      </c>
      <c r="AI241" s="23">
        <f t="shared" ca="1" si="266"/>
        <v>0</v>
      </c>
      <c r="AJ241" s="23">
        <f t="shared" ca="1" si="271"/>
        <v>0</v>
      </c>
      <c r="AK241" s="23">
        <f t="shared" ca="1" si="272"/>
        <v>0</v>
      </c>
      <c r="AL241" s="23">
        <f t="shared" ca="1" si="273"/>
        <v>0</v>
      </c>
      <c r="AM241" s="23">
        <f t="shared" ca="1" si="274"/>
        <v>0</v>
      </c>
      <c r="AN241" s="23">
        <f t="shared" ca="1" si="277"/>
        <v>0</v>
      </c>
      <c r="AO241" s="23">
        <f t="shared" ca="1" si="278"/>
        <v>0</v>
      </c>
      <c r="AP241" s="23">
        <f t="shared" ca="1" si="292"/>
        <v>0</v>
      </c>
      <c r="AQ241" s="23">
        <f t="shared" ca="1" si="293"/>
        <v>0</v>
      </c>
      <c r="AR241" s="236">
        <f t="shared" ca="1" si="237"/>
        <v>0</v>
      </c>
      <c r="AS241" s="23">
        <f t="shared" ca="1" si="245"/>
        <v>0</v>
      </c>
      <c r="AT241" s="23">
        <f t="shared" ca="1" si="246"/>
        <v>0</v>
      </c>
      <c r="AU241" s="23">
        <f t="shared" ca="1" si="249"/>
        <v>0</v>
      </c>
      <c r="AV241" s="23">
        <f t="shared" ca="1" si="250"/>
        <v>0</v>
      </c>
      <c r="AW241" s="23">
        <f t="shared" ca="1" si="259"/>
        <v>0</v>
      </c>
      <c r="AX241" s="23">
        <f t="shared" ca="1" si="260"/>
        <v>0</v>
      </c>
      <c r="AY241" s="23">
        <f t="shared" ca="1" si="263"/>
        <v>0</v>
      </c>
      <c r="AZ241" s="23">
        <f t="shared" ca="1" si="264"/>
        <v>0</v>
      </c>
      <c r="BA241" s="23">
        <f t="shared" ca="1" si="269"/>
        <v>0</v>
      </c>
      <c r="BB241" s="23">
        <f t="shared" ca="1" si="270"/>
        <v>0</v>
      </c>
      <c r="BC241" s="23">
        <f t="shared" ca="1" si="275"/>
        <v>0</v>
      </c>
      <c r="BD241" s="23">
        <f t="shared" ca="1" si="276"/>
        <v>0</v>
      </c>
      <c r="BE241" s="23">
        <f t="shared" ca="1" si="288"/>
        <v>0</v>
      </c>
      <c r="BF241" s="23">
        <f t="shared" ca="1" si="289"/>
        <v>0</v>
      </c>
      <c r="BG241" s="23"/>
      <c r="BH241" s="23"/>
      <c r="BI241" s="23"/>
      <c r="BJ241" s="23"/>
      <c r="BK241" s="23"/>
      <c r="BL241" s="23"/>
      <c r="BM241" s="23"/>
      <c r="BN241" s="23"/>
      <c r="BO241" s="236">
        <f t="shared" ca="1" si="238"/>
        <v>0</v>
      </c>
      <c r="BP241" s="23">
        <f t="shared" ca="1" si="241"/>
        <v>0</v>
      </c>
      <c r="BQ241" s="23">
        <f t="shared" ca="1" si="242"/>
        <v>0</v>
      </c>
      <c r="BR241" s="23">
        <f t="shared" ca="1" si="243"/>
        <v>0</v>
      </c>
      <c r="BS241" s="23">
        <f t="shared" ca="1" si="244"/>
        <v>0</v>
      </c>
      <c r="BT241" s="23">
        <f t="shared" ca="1" si="247"/>
        <v>0</v>
      </c>
      <c r="BU241" s="23">
        <f t="shared" ca="1" si="248"/>
        <v>0</v>
      </c>
      <c r="BV241" s="23">
        <f t="shared" ca="1" si="251"/>
        <v>0</v>
      </c>
      <c r="BW241" s="23">
        <f t="shared" ca="1" si="252"/>
        <v>0</v>
      </c>
      <c r="BX241" s="23">
        <f t="shared" ca="1" si="253"/>
        <v>0</v>
      </c>
      <c r="BY241" s="23">
        <f t="shared" ca="1" si="254"/>
        <v>0</v>
      </c>
      <c r="BZ241" s="23">
        <f t="shared" ca="1" si="261"/>
        <v>0</v>
      </c>
      <c r="CA241" s="23">
        <f t="shared" ca="1" si="262"/>
        <v>0</v>
      </c>
      <c r="CB241" s="23">
        <f t="shared" ca="1" si="267"/>
        <v>0</v>
      </c>
      <c r="CC241" s="23">
        <f t="shared" ca="1" si="268"/>
        <v>0</v>
      </c>
      <c r="CD241" s="23">
        <f t="shared" ca="1" si="280"/>
        <v>0</v>
      </c>
      <c r="CE241" s="23">
        <f t="shared" ca="1" si="281"/>
        <v>0</v>
      </c>
      <c r="CF241" s="23">
        <f t="shared" ca="1" si="282"/>
        <v>0</v>
      </c>
      <c r="CG241" s="23">
        <f t="shared" ca="1" si="283"/>
        <v>0</v>
      </c>
      <c r="CH241" s="23">
        <f t="shared" ca="1" si="290"/>
        <v>0</v>
      </c>
      <c r="CI241" s="23">
        <f t="shared" ca="1" si="291"/>
        <v>0</v>
      </c>
      <c r="CJ241" s="236">
        <f t="shared" ca="1" si="239"/>
        <v>0</v>
      </c>
      <c r="CQ241" s="23">
        <f t="shared" ca="1" si="255"/>
        <v>0</v>
      </c>
      <c r="CR241" s="23">
        <f t="shared" ca="1" si="256"/>
        <v>0</v>
      </c>
      <c r="CS241" s="23">
        <f t="shared" ca="1" si="284"/>
        <v>0</v>
      </c>
      <c r="CT241" s="23">
        <f t="shared" ca="1" si="285"/>
        <v>0</v>
      </c>
      <c r="CU241" s="23">
        <f t="shared" ca="1" si="286"/>
        <v>0</v>
      </c>
      <c r="CV241" s="23">
        <f t="shared" ca="1" si="287"/>
        <v>0</v>
      </c>
    </row>
    <row r="242" spans="1:100" x14ac:dyDescent="0.2">
      <c r="A242" s="180">
        <f ca="1">VLOOKUP($D242,Curves!$A$2:$I$1700,9)</f>
        <v>6.2983909864398002E-2</v>
      </c>
      <c r="B242" s="86">
        <f t="shared" ca="1" si="222"/>
        <v>0.29945694662566164</v>
      </c>
      <c r="C242" s="86">
        <f t="shared" ca="1" si="223"/>
        <v>30</v>
      </c>
      <c r="D242" s="143">
        <f t="shared" ca="1" si="240"/>
        <v>43983</v>
      </c>
      <c r="E242" s="181">
        <f ca="1">VLOOKUP($D242,Curves!$A$2:$H$1700,2)*$B242</f>
        <v>1.4838091705301535</v>
      </c>
      <c r="F242" s="180">
        <f ca="1">VLOOKUP($D242,Curves!$A$2:$H$1700,3)*$B242</f>
        <v>0.11304499735118727</v>
      </c>
      <c r="G242" s="180">
        <f ca="1">VLOOKUP($D242,Curves!$A$2:$H$1700,7)*$B242</f>
        <v>0</v>
      </c>
      <c r="H242" s="180">
        <f ca="1">VLOOKUP($D242,Curves!$A$2:$H$1700,5)*$B242</f>
        <v>0</v>
      </c>
      <c r="I242" s="180">
        <f ca="1">VLOOKUP($D242,Curves!$A$2:$H$1700,4)*$B242</f>
        <v>0</v>
      </c>
      <c r="J242" s="182">
        <f ca="1">VLOOKUP($D242,Curves!$A$2:$H$1700,8)*$B242</f>
        <v>0</v>
      </c>
      <c r="K242" s="180">
        <f t="shared" ca="1" si="224"/>
        <v>13.128568778976151</v>
      </c>
      <c r="L242" s="144">
        <f ca="1">VLOOKUP($D242,Curves!$N$2:$T$2600,2)*$B242</f>
        <v>9.9378383546599505</v>
      </c>
      <c r="M242" s="145">
        <f ca="1">VLOOKUP($D242,Curves!$N$2:$T$2600,3)*$B242</f>
        <v>5.7705353614764991</v>
      </c>
      <c r="N242" s="189">
        <f t="shared" ca="1" si="225"/>
        <v>0</v>
      </c>
      <c r="O242" s="190">
        <f t="shared" ca="1" si="226"/>
        <v>0</v>
      </c>
      <c r="P242" s="181">
        <f t="shared" ca="1" si="221"/>
        <v>13.128568778976151</v>
      </c>
      <c r="Q242" s="144">
        <f ca="1">VLOOKUP($D242,Curves!$N$2:$T$2600,4)*$B242</f>
        <v>9.5334683816460739</v>
      </c>
      <c r="R242" s="145">
        <f ca="1">VLOOKUP($D242,Curves!$N$2:$T$2600,5)*$B242</f>
        <v>7.2917766503348611</v>
      </c>
      <c r="S242" s="189">
        <f t="shared" ca="1" si="227"/>
        <v>0</v>
      </c>
      <c r="T242" s="190">
        <f t="shared" ca="1" si="228"/>
        <v>0</v>
      </c>
      <c r="U242" s="157">
        <f t="shared" ca="1" si="229"/>
        <v>13.128568778976151</v>
      </c>
      <c r="V242" s="157">
        <f t="shared" ca="1" si="230"/>
        <v>13.128568778976151</v>
      </c>
      <c r="W242" s="157">
        <f t="shared" ca="1" si="231"/>
        <v>13.128568778976151</v>
      </c>
      <c r="X242" s="144">
        <f ca="1">VLOOKUP($D242,Curves!$N$2:$T$2600,6)*$B242</f>
        <v>9.0313033308729729</v>
      </c>
      <c r="Y242" s="145">
        <f ca="1">VLOOKUP($D242,Curves!$N$2:$T$2600,7)*$B242</f>
        <v>5.649009238363865</v>
      </c>
      <c r="Z242" s="208">
        <f t="shared" ca="1" si="232"/>
        <v>0</v>
      </c>
      <c r="AA242" s="189">
        <f t="shared" ca="1" si="233"/>
        <v>0</v>
      </c>
      <c r="AB242" s="189">
        <f t="shared" ca="1" si="279"/>
        <v>0</v>
      </c>
      <c r="AC242" s="189">
        <f t="shared" ca="1" si="279"/>
        <v>0</v>
      </c>
      <c r="AD242" s="189">
        <f t="shared" ca="1" si="235"/>
        <v>0</v>
      </c>
      <c r="AE242" s="190">
        <f t="shared" ca="1" si="236"/>
        <v>0</v>
      </c>
      <c r="AF242" s="23">
        <f t="shared" ca="1" si="257"/>
        <v>0</v>
      </c>
      <c r="AG242" s="23">
        <f t="shared" ca="1" si="258"/>
        <v>0</v>
      </c>
      <c r="AH242" s="23">
        <f t="shared" ca="1" si="265"/>
        <v>0</v>
      </c>
      <c r="AI242" s="23">
        <f t="shared" ca="1" si="266"/>
        <v>0</v>
      </c>
      <c r="AJ242" s="23">
        <f t="shared" ca="1" si="271"/>
        <v>0</v>
      </c>
      <c r="AK242" s="23">
        <f t="shared" ca="1" si="272"/>
        <v>0</v>
      </c>
      <c r="AL242" s="23">
        <f t="shared" ca="1" si="273"/>
        <v>0</v>
      </c>
      <c r="AM242" s="23">
        <f t="shared" ca="1" si="274"/>
        <v>0</v>
      </c>
      <c r="AN242" s="23">
        <f t="shared" ca="1" si="277"/>
        <v>0</v>
      </c>
      <c r="AO242" s="23">
        <f t="shared" ca="1" si="278"/>
        <v>0</v>
      </c>
      <c r="AP242" s="23">
        <f t="shared" ca="1" si="292"/>
        <v>0</v>
      </c>
      <c r="AQ242" s="23">
        <f t="shared" ca="1" si="293"/>
        <v>0</v>
      </c>
      <c r="AR242" s="236">
        <f t="shared" ca="1" si="237"/>
        <v>0</v>
      </c>
      <c r="AS242" s="23">
        <f t="shared" ca="1" si="245"/>
        <v>0</v>
      </c>
      <c r="AT242" s="23">
        <f t="shared" ca="1" si="246"/>
        <v>0</v>
      </c>
      <c r="AU242" s="23">
        <f t="shared" ca="1" si="249"/>
        <v>0</v>
      </c>
      <c r="AV242" s="23">
        <f t="shared" ca="1" si="250"/>
        <v>0</v>
      </c>
      <c r="AW242" s="23">
        <f t="shared" ca="1" si="259"/>
        <v>0</v>
      </c>
      <c r="AX242" s="23">
        <f t="shared" ca="1" si="260"/>
        <v>0</v>
      </c>
      <c r="AY242" s="23">
        <f t="shared" ca="1" si="263"/>
        <v>0</v>
      </c>
      <c r="AZ242" s="23">
        <f t="shared" ca="1" si="264"/>
        <v>0</v>
      </c>
      <c r="BA242" s="23">
        <f t="shared" ca="1" si="269"/>
        <v>0</v>
      </c>
      <c r="BB242" s="23">
        <f t="shared" ca="1" si="270"/>
        <v>0</v>
      </c>
      <c r="BC242" s="23">
        <f t="shared" ca="1" si="275"/>
        <v>0</v>
      </c>
      <c r="BD242" s="23">
        <f t="shared" ca="1" si="276"/>
        <v>0</v>
      </c>
      <c r="BE242" s="23">
        <f t="shared" ca="1" si="288"/>
        <v>0</v>
      </c>
      <c r="BF242" s="23">
        <f t="shared" ca="1" si="289"/>
        <v>0</v>
      </c>
      <c r="BG242" s="23"/>
      <c r="BH242" s="23"/>
      <c r="BI242" s="23"/>
      <c r="BJ242" s="23"/>
      <c r="BK242" s="23"/>
      <c r="BL242" s="23"/>
      <c r="BM242" s="23"/>
      <c r="BN242" s="23"/>
      <c r="BO242" s="236">
        <f t="shared" ca="1" si="238"/>
        <v>0</v>
      </c>
      <c r="BP242" s="23">
        <f t="shared" ca="1" si="241"/>
        <v>0</v>
      </c>
      <c r="BQ242" s="23">
        <f t="shared" ca="1" si="242"/>
        <v>0</v>
      </c>
      <c r="BR242" s="23">
        <f t="shared" ca="1" si="243"/>
        <v>0</v>
      </c>
      <c r="BS242" s="23">
        <f t="shared" ca="1" si="244"/>
        <v>0</v>
      </c>
      <c r="BT242" s="23">
        <f t="shared" ca="1" si="247"/>
        <v>0</v>
      </c>
      <c r="BU242" s="23">
        <f t="shared" ca="1" si="248"/>
        <v>0</v>
      </c>
      <c r="BV242" s="23">
        <f t="shared" ca="1" si="251"/>
        <v>0</v>
      </c>
      <c r="BW242" s="23">
        <f t="shared" ca="1" si="252"/>
        <v>0</v>
      </c>
      <c r="BX242" s="23">
        <f t="shared" ca="1" si="253"/>
        <v>0</v>
      </c>
      <c r="BY242" s="23">
        <f t="shared" ca="1" si="254"/>
        <v>0</v>
      </c>
      <c r="BZ242" s="23">
        <f t="shared" ca="1" si="261"/>
        <v>0</v>
      </c>
      <c r="CA242" s="23">
        <f t="shared" ca="1" si="262"/>
        <v>0</v>
      </c>
      <c r="CB242" s="23">
        <f t="shared" ca="1" si="267"/>
        <v>0</v>
      </c>
      <c r="CC242" s="23">
        <f t="shared" ca="1" si="268"/>
        <v>0</v>
      </c>
      <c r="CD242" s="23">
        <f t="shared" ca="1" si="280"/>
        <v>0</v>
      </c>
      <c r="CE242" s="23">
        <f t="shared" ca="1" si="281"/>
        <v>0</v>
      </c>
      <c r="CF242" s="23">
        <f t="shared" ca="1" si="282"/>
        <v>0</v>
      </c>
      <c r="CG242" s="23">
        <f t="shared" ca="1" si="283"/>
        <v>0</v>
      </c>
      <c r="CH242" s="23">
        <f t="shared" ca="1" si="290"/>
        <v>0</v>
      </c>
      <c r="CI242" s="23">
        <f t="shared" ca="1" si="291"/>
        <v>0</v>
      </c>
      <c r="CJ242" s="236">
        <f t="shared" ca="1" si="239"/>
        <v>0</v>
      </c>
      <c r="CQ242" s="23">
        <f t="shared" ca="1" si="255"/>
        <v>0</v>
      </c>
      <c r="CR242" s="23">
        <f t="shared" ca="1" si="256"/>
        <v>0</v>
      </c>
      <c r="CS242" s="23">
        <f t="shared" ca="1" si="284"/>
        <v>0</v>
      </c>
      <c r="CT242" s="23">
        <f t="shared" ca="1" si="285"/>
        <v>0</v>
      </c>
      <c r="CU242" s="23">
        <f t="shared" ca="1" si="286"/>
        <v>0</v>
      </c>
      <c r="CV242" s="23">
        <f t="shared" ca="1" si="287"/>
        <v>0</v>
      </c>
    </row>
    <row r="243" spans="1:100" x14ac:dyDescent="0.2">
      <c r="A243" s="180">
        <f ca="1">VLOOKUP($D243,Curves!$A$2:$I$1700,9)</f>
        <v>6.3004927127268004E-2</v>
      </c>
      <c r="B243" s="86">
        <f t="shared" ca="1" si="222"/>
        <v>0.29781704872983567</v>
      </c>
      <c r="C243" s="86">
        <f t="shared" ca="1" si="223"/>
        <v>31</v>
      </c>
      <c r="D243" s="143">
        <f t="shared" ca="1" si="240"/>
        <v>44013</v>
      </c>
      <c r="E243" s="181">
        <f ca="1">VLOOKUP($D243,Curves!$A$2:$H$1700,2)*$B243</f>
        <v>1.4801507321872831</v>
      </c>
      <c r="F243" s="180">
        <f ca="1">VLOOKUP($D243,Curves!$A$2:$H$1700,3)*$B243</f>
        <v>0.11242593589551296</v>
      </c>
      <c r="G243" s="180">
        <f ca="1">VLOOKUP($D243,Curves!$A$2:$H$1700,7)*$B243</f>
        <v>0</v>
      </c>
      <c r="H243" s="180">
        <f ca="1">VLOOKUP($D243,Curves!$A$2:$H$1700,5)*$B243</f>
        <v>0</v>
      </c>
      <c r="I243" s="180">
        <f ca="1">VLOOKUP($D243,Curves!$A$2:$H$1700,4)*$B243</f>
        <v>0</v>
      </c>
      <c r="J243" s="182">
        <f ca="1">VLOOKUP($D243,Curves!$A$2:$H$1700,8)*$B243</f>
        <v>0</v>
      </c>
      <c r="K243" s="180">
        <f t="shared" ca="1" si="224"/>
        <v>13.101130491404623</v>
      </c>
      <c r="L243" s="144">
        <f ca="1">VLOOKUP($D243,Curves!$N$2:$T$2600,2)*$B243</f>
        <v>8.6921481789166481</v>
      </c>
      <c r="M243" s="145">
        <f ca="1">VLOOKUP($D243,Curves!$N$2:$T$2600,3)*$B243</f>
        <v>5.9980353614188902</v>
      </c>
      <c r="N243" s="189">
        <f t="shared" ca="1" si="225"/>
        <v>0</v>
      </c>
      <c r="O243" s="190">
        <f t="shared" ca="1" si="226"/>
        <v>0</v>
      </c>
      <c r="P243" s="181">
        <f t="shared" ca="1" si="221"/>
        <v>13.101130491404623</v>
      </c>
      <c r="Q243" s="144">
        <f ca="1">VLOOKUP($D243,Curves!$N$2:$T$2600,4)*$B243</f>
        <v>8.9600809922775273</v>
      </c>
      <c r="R243" s="145">
        <f ca="1">VLOOKUP($D243,Curves!$N$2:$T$2600,5)*$B243</f>
        <v>6.8080977339640434</v>
      </c>
      <c r="S243" s="189">
        <f t="shared" ca="1" si="227"/>
        <v>0</v>
      </c>
      <c r="T243" s="190">
        <f t="shared" ca="1" si="228"/>
        <v>0</v>
      </c>
      <c r="U243" s="157">
        <f t="shared" ca="1" si="229"/>
        <v>13.101130491404623</v>
      </c>
      <c r="V243" s="157">
        <f t="shared" ca="1" si="230"/>
        <v>13.101130491404623</v>
      </c>
      <c r="W243" s="157">
        <f t="shared" ca="1" si="231"/>
        <v>13.101130491404623</v>
      </c>
      <c r="X243" s="144">
        <f ca="1">VLOOKUP($D243,Curves!$N$2:$T$2600,6)*$B243</f>
        <v>8.416763738806111</v>
      </c>
      <c r="Y243" s="145">
        <f ca="1">VLOOKUP($D243,Curves!$N$2:$T$2600,7)*$B243</f>
        <v>5.1719115919662242</v>
      </c>
      <c r="Z243" s="208">
        <f t="shared" ca="1" si="232"/>
        <v>0</v>
      </c>
      <c r="AA243" s="189">
        <f t="shared" ca="1" si="233"/>
        <v>0</v>
      </c>
      <c r="AB243" s="189">
        <f t="shared" ca="1" si="279"/>
        <v>0</v>
      </c>
      <c r="AC243" s="189">
        <f t="shared" ca="1" si="279"/>
        <v>0</v>
      </c>
      <c r="AD243" s="189">
        <f t="shared" ca="1" si="235"/>
        <v>0</v>
      </c>
      <c r="AE243" s="190">
        <f t="shared" ca="1" si="236"/>
        <v>0</v>
      </c>
      <c r="AF243" s="23">
        <f t="shared" ca="1" si="257"/>
        <v>0</v>
      </c>
      <c r="AG243" s="23">
        <f t="shared" ca="1" si="258"/>
        <v>0</v>
      </c>
      <c r="AH243" s="23">
        <f t="shared" ca="1" si="265"/>
        <v>0</v>
      </c>
      <c r="AI243" s="23">
        <f t="shared" ca="1" si="266"/>
        <v>0</v>
      </c>
      <c r="AJ243" s="23">
        <f t="shared" ca="1" si="271"/>
        <v>0</v>
      </c>
      <c r="AK243" s="23">
        <f t="shared" ca="1" si="272"/>
        <v>0</v>
      </c>
      <c r="AL243" s="23">
        <f t="shared" ca="1" si="273"/>
        <v>0</v>
      </c>
      <c r="AM243" s="23">
        <f t="shared" ca="1" si="274"/>
        <v>0</v>
      </c>
      <c r="AN243" s="23">
        <f t="shared" ca="1" si="277"/>
        <v>0</v>
      </c>
      <c r="AO243" s="23">
        <f t="shared" ca="1" si="278"/>
        <v>0</v>
      </c>
      <c r="AP243" s="23">
        <f t="shared" ca="1" si="292"/>
        <v>0</v>
      </c>
      <c r="AQ243" s="23">
        <f t="shared" ca="1" si="293"/>
        <v>0</v>
      </c>
      <c r="AR243" s="236">
        <f t="shared" ca="1" si="237"/>
        <v>0</v>
      </c>
      <c r="AS243" s="23">
        <f t="shared" ca="1" si="245"/>
        <v>0</v>
      </c>
      <c r="AT243" s="23">
        <f t="shared" ca="1" si="246"/>
        <v>0</v>
      </c>
      <c r="AU243" s="23">
        <f t="shared" ca="1" si="249"/>
        <v>0</v>
      </c>
      <c r="AV243" s="23">
        <f t="shared" ca="1" si="250"/>
        <v>0</v>
      </c>
      <c r="AW243" s="23">
        <f t="shared" ca="1" si="259"/>
        <v>0</v>
      </c>
      <c r="AX243" s="23">
        <f t="shared" ca="1" si="260"/>
        <v>0</v>
      </c>
      <c r="AY243" s="23">
        <f t="shared" ca="1" si="263"/>
        <v>0</v>
      </c>
      <c r="AZ243" s="23">
        <f t="shared" ca="1" si="264"/>
        <v>0</v>
      </c>
      <c r="BA243" s="23">
        <f t="shared" ca="1" si="269"/>
        <v>0</v>
      </c>
      <c r="BB243" s="23">
        <f t="shared" ca="1" si="270"/>
        <v>0</v>
      </c>
      <c r="BC243" s="23">
        <f t="shared" ca="1" si="275"/>
        <v>0</v>
      </c>
      <c r="BD243" s="23">
        <f t="shared" ca="1" si="276"/>
        <v>0</v>
      </c>
      <c r="BE243" s="23">
        <f t="shared" ca="1" si="288"/>
        <v>0</v>
      </c>
      <c r="BF243" s="23">
        <f t="shared" ca="1" si="289"/>
        <v>0</v>
      </c>
      <c r="BG243" s="23"/>
      <c r="BH243" s="23"/>
      <c r="BI243" s="23"/>
      <c r="BJ243" s="23"/>
      <c r="BK243" s="23"/>
      <c r="BL243" s="23"/>
      <c r="BM243" s="23"/>
      <c r="BN243" s="23"/>
      <c r="BO243" s="236">
        <f t="shared" ca="1" si="238"/>
        <v>0</v>
      </c>
      <c r="BP243" s="23">
        <f t="shared" ca="1" si="241"/>
        <v>0</v>
      </c>
      <c r="BQ243" s="23">
        <f t="shared" ca="1" si="242"/>
        <v>0</v>
      </c>
      <c r="BR243" s="23">
        <f t="shared" ca="1" si="243"/>
        <v>0</v>
      </c>
      <c r="BS243" s="23">
        <f t="shared" ca="1" si="244"/>
        <v>0</v>
      </c>
      <c r="BT243" s="23">
        <f t="shared" ca="1" si="247"/>
        <v>0</v>
      </c>
      <c r="BU243" s="23">
        <f t="shared" ca="1" si="248"/>
        <v>0</v>
      </c>
      <c r="BV243" s="23">
        <f t="shared" ca="1" si="251"/>
        <v>0</v>
      </c>
      <c r="BW243" s="23">
        <f t="shared" ca="1" si="252"/>
        <v>0</v>
      </c>
      <c r="BX243" s="23">
        <f t="shared" ca="1" si="253"/>
        <v>0</v>
      </c>
      <c r="BY243" s="23">
        <f t="shared" ca="1" si="254"/>
        <v>0</v>
      </c>
      <c r="BZ243" s="23">
        <f t="shared" ca="1" si="261"/>
        <v>0</v>
      </c>
      <c r="CA243" s="23">
        <f t="shared" ca="1" si="262"/>
        <v>0</v>
      </c>
      <c r="CB243" s="23">
        <f t="shared" ca="1" si="267"/>
        <v>0</v>
      </c>
      <c r="CC243" s="23">
        <f t="shared" ca="1" si="268"/>
        <v>0</v>
      </c>
      <c r="CD243" s="23">
        <f t="shared" ca="1" si="280"/>
        <v>0</v>
      </c>
      <c r="CE243" s="23">
        <f t="shared" ca="1" si="281"/>
        <v>0</v>
      </c>
      <c r="CF243" s="23">
        <f t="shared" ca="1" si="282"/>
        <v>0</v>
      </c>
      <c r="CG243" s="23">
        <f t="shared" ca="1" si="283"/>
        <v>0</v>
      </c>
      <c r="CH243" s="23">
        <f t="shared" ca="1" si="290"/>
        <v>0</v>
      </c>
      <c r="CI243" s="23">
        <f t="shared" ca="1" si="291"/>
        <v>0</v>
      </c>
      <c r="CJ243" s="236">
        <f t="shared" ca="1" si="239"/>
        <v>0</v>
      </c>
      <c r="CQ243" s="23">
        <f t="shared" ca="1" si="255"/>
        <v>0</v>
      </c>
      <c r="CR243" s="23">
        <f t="shared" ca="1" si="256"/>
        <v>0</v>
      </c>
      <c r="CS243" s="23">
        <f t="shared" ca="1" si="284"/>
        <v>0</v>
      </c>
      <c r="CT243" s="23">
        <f t="shared" ca="1" si="285"/>
        <v>0</v>
      </c>
      <c r="CU243" s="23">
        <f t="shared" ca="1" si="286"/>
        <v>0</v>
      </c>
      <c r="CV243" s="23">
        <f t="shared" ca="1" si="287"/>
        <v>0</v>
      </c>
    </row>
    <row r="244" spans="1:100" x14ac:dyDescent="0.2">
      <c r="A244" s="180">
        <f ca="1">VLOOKUP($D244,Curves!$A$2:$I$1700,9)</f>
        <v>6.3026644965722994E-2</v>
      </c>
      <c r="B244" s="86">
        <f t="shared" ca="1" si="222"/>
        <v>0.29613088145548333</v>
      </c>
      <c r="C244" s="86">
        <f t="shared" ca="1" si="223"/>
        <v>31</v>
      </c>
      <c r="D244" s="143">
        <f t="shared" ca="1" si="240"/>
        <v>44044</v>
      </c>
      <c r="E244" s="181">
        <f ca="1">VLOOKUP($D244,Curves!$A$2:$H$1700,2)*$B244</f>
        <v>1.4747317896483072</v>
      </c>
      <c r="F244" s="180">
        <f ca="1">VLOOKUP($D244,Curves!$A$2:$H$1700,3)*$B244</f>
        <v>0.11178940774944496</v>
      </c>
      <c r="G244" s="180">
        <f ca="1">VLOOKUP($D244,Curves!$A$2:$H$1700,7)*$B244</f>
        <v>0</v>
      </c>
      <c r="H244" s="180">
        <f ca="1">VLOOKUP($D244,Curves!$A$2:$H$1700,5)*$B244</f>
        <v>0</v>
      </c>
      <c r="I244" s="180">
        <f ca="1">VLOOKUP($D244,Curves!$A$2:$H$1700,4)*$B244</f>
        <v>0</v>
      </c>
      <c r="J244" s="182">
        <f ca="1">VLOOKUP($D244,Curves!$A$2:$H$1700,8)*$B244</f>
        <v>0</v>
      </c>
      <c r="K244" s="180">
        <f t="shared" ca="1" si="224"/>
        <v>13.060488422362305</v>
      </c>
      <c r="L244" s="144">
        <f ca="1">VLOOKUP($D244,Curves!$N$2:$T$2600,2)*$B244</f>
        <v>7.3676657531771408</v>
      </c>
      <c r="M244" s="145">
        <f ca="1">VLOOKUP($D244,Curves!$N$2:$T$2600,3)*$B244</f>
        <v>4.5574542655998886</v>
      </c>
      <c r="N244" s="189">
        <f t="shared" ca="1" si="225"/>
        <v>0</v>
      </c>
      <c r="O244" s="190">
        <f t="shared" ca="1" si="226"/>
        <v>0</v>
      </c>
      <c r="P244" s="181">
        <f t="shared" ca="1" si="221"/>
        <v>13.060488422362305</v>
      </c>
      <c r="Q244" s="144">
        <f ca="1">VLOOKUP($D244,Curves!$N$2:$T$2600,4)*$B244</f>
        <v>7.8883633514172065</v>
      </c>
      <c r="R244" s="145">
        <f ca="1">VLOOKUP($D244,Curves!$N$2:$T$2600,5)*$B244</f>
        <v>5.7123647032762728</v>
      </c>
      <c r="S244" s="189">
        <f t="shared" ca="1" si="227"/>
        <v>0</v>
      </c>
      <c r="T244" s="190">
        <f t="shared" ca="1" si="228"/>
        <v>0</v>
      </c>
      <c r="U244" s="157">
        <f t="shared" ca="1" si="229"/>
        <v>13.060488422362305</v>
      </c>
      <c r="V244" s="157">
        <f t="shared" ca="1" si="230"/>
        <v>13.060488422362305</v>
      </c>
      <c r="W244" s="157">
        <f t="shared" ca="1" si="231"/>
        <v>13.060488422362305</v>
      </c>
      <c r="X244" s="144">
        <f ca="1">VLOOKUP($D244,Curves!$N$2:$T$2600,6)*$B244</f>
        <v>5.6445229467094808</v>
      </c>
      <c r="Y244" s="145">
        <f ca="1">VLOOKUP($D244,Curves!$N$2:$T$2600,7)*$B244</f>
        <v>2.5210108594109424</v>
      </c>
      <c r="Z244" s="208">
        <f t="shared" ca="1" si="232"/>
        <v>0</v>
      </c>
      <c r="AA244" s="189">
        <f t="shared" ca="1" si="233"/>
        <v>0</v>
      </c>
      <c r="AB244" s="189">
        <f t="shared" ca="1" si="279"/>
        <v>0</v>
      </c>
      <c r="AC244" s="189">
        <f t="shared" ca="1" si="279"/>
        <v>0</v>
      </c>
      <c r="AD244" s="189">
        <f t="shared" ca="1" si="235"/>
        <v>0</v>
      </c>
      <c r="AE244" s="190">
        <f t="shared" ca="1" si="236"/>
        <v>0</v>
      </c>
      <c r="AF244" s="23">
        <f t="shared" ca="1" si="257"/>
        <v>0</v>
      </c>
      <c r="AG244" s="23">
        <f t="shared" ca="1" si="258"/>
        <v>0</v>
      </c>
      <c r="AH244" s="23">
        <f t="shared" ca="1" si="265"/>
        <v>0</v>
      </c>
      <c r="AI244" s="23">
        <f t="shared" ca="1" si="266"/>
        <v>0</v>
      </c>
      <c r="AJ244" s="23">
        <f t="shared" ca="1" si="271"/>
        <v>0</v>
      </c>
      <c r="AK244" s="23">
        <f t="shared" ca="1" si="272"/>
        <v>0</v>
      </c>
      <c r="AL244" s="23">
        <f t="shared" ca="1" si="273"/>
        <v>0</v>
      </c>
      <c r="AM244" s="23">
        <f t="shared" ca="1" si="274"/>
        <v>0</v>
      </c>
      <c r="AN244" s="23">
        <f t="shared" ca="1" si="277"/>
        <v>0</v>
      </c>
      <c r="AO244" s="23">
        <f t="shared" ca="1" si="278"/>
        <v>0</v>
      </c>
      <c r="AP244" s="23">
        <f t="shared" ca="1" si="292"/>
        <v>0</v>
      </c>
      <c r="AQ244" s="23">
        <f t="shared" ca="1" si="293"/>
        <v>0</v>
      </c>
      <c r="AR244" s="236">
        <f t="shared" ca="1" si="237"/>
        <v>0</v>
      </c>
      <c r="AS244" s="23">
        <f t="shared" ca="1" si="245"/>
        <v>0</v>
      </c>
      <c r="AT244" s="23">
        <f t="shared" ca="1" si="246"/>
        <v>0</v>
      </c>
      <c r="AU244" s="23">
        <f t="shared" ca="1" si="249"/>
        <v>0</v>
      </c>
      <c r="AV244" s="23">
        <f t="shared" ca="1" si="250"/>
        <v>0</v>
      </c>
      <c r="AW244" s="23">
        <f t="shared" ca="1" si="259"/>
        <v>0</v>
      </c>
      <c r="AX244" s="23">
        <f t="shared" ca="1" si="260"/>
        <v>0</v>
      </c>
      <c r="AY244" s="23">
        <f t="shared" ca="1" si="263"/>
        <v>0</v>
      </c>
      <c r="AZ244" s="23">
        <f t="shared" ca="1" si="264"/>
        <v>0</v>
      </c>
      <c r="BA244" s="23">
        <f t="shared" ca="1" si="269"/>
        <v>0</v>
      </c>
      <c r="BB244" s="23">
        <f t="shared" ca="1" si="270"/>
        <v>0</v>
      </c>
      <c r="BC244" s="23">
        <f t="shared" ca="1" si="275"/>
        <v>0</v>
      </c>
      <c r="BD244" s="23">
        <f t="shared" ca="1" si="276"/>
        <v>0</v>
      </c>
      <c r="BE244" s="23">
        <f t="shared" ca="1" si="288"/>
        <v>0</v>
      </c>
      <c r="BF244" s="23">
        <f t="shared" ca="1" si="289"/>
        <v>0</v>
      </c>
      <c r="BG244" s="23"/>
      <c r="BH244" s="23"/>
      <c r="BI244" s="23"/>
      <c r="BJ244" s="23"/>
      <c r="BK244" s="23"/>
      <c r="BL244" s="23"/>
      <c r="BM244" s="23"/>
      <c r="BN244" s="23"/>
      <c r="BO244" s="236">
        <f t="shared" ca="1" si="238"/>
        <v>0</v>
      </c>
      <c r="BP244" s="23">
        <f t="shared" ca="1" si="241"/>
        <v>0</v>
      </c>
      <c r="BQ244" s="23">
        <f t="shared" ca="1" si="242"/>
        <v>0</v>
      </c>
      <c r="BR244" s="23">
        <f t="shared" ca="1" si="243"/>
        <v>0</v>
      </c>
      <c r="BS244" s="23">
        <f t="shared" ca="1" si="244"/>
        <v>0</v>
      </c>
      <c r="BT244" s="23">
        <f t="shared" ca="1" si="247"/>
        <v>0</v>
      </c>
      <c r="BU244" s="23">
        <f t="shared" ca="1" si="248"/>
        <v>0</v>
      </c>
      <c r="BV244" s="23">
        <f t="shared" ca="1" si="251"/>
        <v>0</v>
      </c>
      <c r="BW244" s="23">
        <f t="shared" ca="1" si="252"/>
        <v>0</v>
      </c>
      <c r="BX244" s="23">
        <f t="shared" ca="1" si="253"/>
        <v>0</v>
      </c>
      <c r="BY244" s="23">
        <f t="shared" ca="1" si="254"/>
        <v>0</v>
      </c>
      <c r="BZ244" s="23">
        <f t="shared" ca="1" si="261"/>
        <v>0</v>
      </c>
      <c r="CA244" s="23">
        <f t="shared" ca="1" si="262"/>
        <v>0</v>
      </c>
      <c r="CB244" s="23">
        <f t="shared" ca="1" si="267"/>
        <v>0</v>
      </c>
      <c r="CC244" s="23">
        <f t="shared" ca="1" si="268"/>
        <v>0</v>
      </c>
      <c r="CD244" s="23">
        <f t="shared" ca="1" si="280"/>
        <v>0</v>
      </c>
      <c r="CE244" s="23">
        <f t="shared" ca="1" si="281"/>
        <v>0</v>
      </c>
      <c r="CF244" s="23">
        <f t="shared" ca="1" si="282"/>
        <v>0</v>
      </c>
      <c r="CG244" s="23">
        <f t="shared" ca="1" si="283"/>
        <v>0</v>
      </c>
      <c r="CH244" s="23">
        <f t="shared" ca="1" si="290"/>
        <v>0</v>
      </c>
      <c r="CI244" s="23">
        <f t="shared" ca="1" si="291"/>
        <v>0</v>
      </c>
      <c r="CJ244" s="236">
        <f t="shared" ca="1" si="239"/>
        <v>0</v>
      </c>
      <c r="CQ244" s="23">
        <f t="shared" ca="1" si="255"/>
        <v>0</v>
      </c>
      <c r="CR244" s="23">
        <f t="shared" ca="1" si="256"/>
        <v>0</v>
      </c>
      <c r="CS244" s="23">
        <f t="shared" ca="1" si="284"/>
        <v>0</v>
      </c>
      <c r="CT244" s="23">
        <f t="shared" ca="1" si="285"/>
        <v>0</v>
      </c>
      <c r="CU244" s="23">
        <f t="shared" ca="1" si="286"/>
        <v>0</v>
      </c>
      <c r="CV244" s="23">
        <f t="shared" ca="1" si="287"/>
        <v>0</v>
      </c>
    </row>
    <row r="245" spans="1:100" x14ac:dyDescent="0.2">
      <c r="A245" s="180">
        <f ca="1">VLOOKUP($D245,Curves!$A$2:$I$1700,9)</f>
        <v>6.3048362804333E-2</v>
      </c>
      <c r="B245" s="86">
        <f t="shared" ca="1" si="222"/>
        <v>0.29445320977656753</v>
      </c>
      <c r="C245" s="86">
        <f t="shared" ca="1" si="223"/>
        <v>30</v>
      </c>
      <c r="D245" s="143">
        <f t="shared" ca="1" si="240"/>
        <v>44075</v>
      </c>
      <c r="E245" s="181">
        <f ca="1">VLOOKUP($D245,Curves!$A$2:$H$1700,2)*$B245</f>
        <v>1.4713826892535078</v>
      </c>
      <c r="F245" s="180">
        <f ca="1">VLOOKUP($D245,Curves!$A$2:$H$1700,3)*$B245</f>
        <v>0.11115608669065424</v>
      </c>
      <c r="G245" s="180">
        <f ca="1">VLOOKUP($D245,Curves!$A$2:$H$1700,7)*$B245</f>
        <v>0</v>
      </c>
      <c r="H245" s="180">
        <f ca="1">VLOOKUP($D245,Curves!$A$2:$H$1700,5)*$B245</f>
        <v>0</v>
      </c>
      <c r="I245" s="180">
        <f ca="1">VLOOKUP($D245,Curves!$A$2:$H$1700,4)*$B245</f>
        <v>0</v>
      </c>
      <c r="J245" s="182">
        <f ca="1">VLOOKUP($D245,Curves!$A$2:$H$1700,8)*$B245</f>
        <v>0</v>
      </c>
      <c r="K245" s="180">
        <f t="shared" ca="1" si="224"/>
        <v>13.035370169401308</v>
      </c>
      <c r="L245" s="144">
        <f ca="1">VLOOKUP($D245,Curves!$N$2:$T$2600,2)*$B245</f>
        <v>7.473152286536676</v>
      </c>
      <c r="M245" s="145">
        <f ca="1">VLOOKUP($D245,Curves!$N$2:$T$2600,3)*$B245</f>
        <v>4.51396770587478</v>
      </c>
      <c r="N245" s="189">
        <f t="shared" ca="1" si="225"/>
        <v>0</v>
      </c>
      <c r="O245" s="190">
        <f t="shared" ca="1" si="226"/>
        <v>0</v>
      </c>
      <c r="P245" s="181">
        <f t="shared" ca="1" si="221"/>
        <v>13.035370169401308</v>
      </c>
      <c r="Q245" s="144">
        <f ca="1">VLOOKUP($D245,Curves!$N$2:$T$2600,4)*$B245</f>
        <v>8.2853531839950012</v>
      </c>
      <c r="R245" s="145">
        <f ca="1">VLOOKUP($D245,Curves!$N$2:$T$2600,5)*$B245</f>
        <v>4.2460152849781041</v>
      </c>
      <c r="S245" s="189">
        <f t="shared" ca="1" si="227"/>
        <v>0</v>
      </c>
      <c r="T245" s="190">
        <f t="shared" ca="1" si="228"/>
        <v>0</v>
      </c>
      <c r="U245" s="157">
        <f t="shared" ca="1" si="229"/>
        <v>13.035370169401308</v>
      </c>
      <c r="V245" s="157">
        <f t="shared" ca="1" si="230"/>
        <v>13.035370169401308</v>
      </c>
      <c r="W245" s="157">
        <f t="shared" ca="1" si="231"/>
        <v>13.035370169401308</v>
      </c>
      <c r="X245" s="144">
        <f ca="1">VLOOKUP($D245,Curves!$N$2:$T$2600,6)*$B245</f>
        <v>5.9806115164672446</v>
      </c>
      <c r="Y245" s="145">
        <f ca="1">VLOOKUP($D245,Curves!$N$2:$T$2600,7)*$B245</f>
        <v>2.4309385248209834</v>
      </c>
      <c r="Z245" s="208">
        <f t="shared" ca="1" si="232"/>
        <v>0</v>
      </c>
      <c r="AA245" s="189">
        <f t="shared" ca="1" si="233"/>
        <v>0</v>
      </c>
      <c r="AB245" s="189">
        <f t="shared" ca="1" si="279"/>
        <v>0</v>
      </c>
      <c r="AC245" s="189">
        <f t="shared" ca="1" si="279"/>
        <v>0</v>
      </c>
      <c r="AD245" s="189">
        <f t="shared" ca="1" si="235"/>
        <v>0</v>
      </c>
      <c r="AE245" s="190">
        <f t="shared" ca="1" si="236"/>
        <v>0</v>
      </c>
      <c r="AF245" s="23">
        <f t="shared" ca="1" si="257"/>
        <v>0</v>
      </c>
      <c r="AG245" s="23">
        <f t="shared" ca="1" si="258"/>
        <v>0</v>
      </c>
      <c r="AH245" s="23">
        <f t="shared" ca="1" si="265"/>
        <v>0</v>
      </c>
      <c r="AI245" s="23">
        <f t="shared" ca="1" si="266"/>
        <v>0</v>
      </c>
      <c r="AJ245" s="23">
        <f t="shared" ca="1" si="271"/>
        <v>0</v>
      </c>
      <c r="AK245" s="23">
        <f t="shared" ca="1" si="272"/>
        <v>0</v>
      </c>
      <c r="AL245" s="23">
        <f t="shared" ca="1" si="273"/>
        <v>0</v>
      </c>
      <c r="AM245" s="23">
        <f t="shared" ca="1" si="274"/>
        <v>0</v>
      </c>
      <c r="AN245" s="23">
        <f t="shared" ca="1" si="277"/>
        <v>0</v>
      </c>
      <c r="AO245" s="23">
        <f t="shared" ca="1" si="278"/>
        <v>0</v>
      </c>
      <c r="AP245" s="23">
        <f t="shared" ca="1" si="292"/>
        <v>0</v>
      </c>
      <c r="AQ245" s="23">
        <f t="shared" ca="1" si="293"/>
        <v>0</v>
      </c>
      <c r="AR245" s="236">
        <f t="shared" ca="1" si="237"/>
        <v>0</v>
      </c>
      <c r="AS245" s="23">
        <f t="shared" ca="1" si="245"/>
        <v>0</v>
      </c>
      <c r="AT245" s="23">
        <f t="shared" ca="1" si="246"/>
        <v>0</v>
      </c>
      <c r="AU245" s="23">
        <f t="shared" ca="1" si="249"/>
        <v>0</v>
      </c>
      <c r="AV245" s="23">
        <f t="shared" ca="1" si="250"/>
        <v>0</v>
      </c>
      <c r="AW245" s="23">
        <f t="shared" ca="1" si="259"/>
        <v>0</v>
      </c>
      <c r="AX245" s="23">
        <f t="shared" ca="1" si="260"/>
        <v>0</v>
      </c>
      <c r="AY245" s="23">
        <f t="shared" ca="1" si="263"/>
        <v>0</v>
      </c>
      <c r="AZ245" s="23">
        <f t="shared" ca="1" si="264"/>
        <v>0</v>
      </c>
      <c r="BA245" s="23">
        <f t="shared" ca="1" si="269"/>
        <v>0</v>
      </c>
      <c r="BB245" s="23">
        <f t="shared" ca="1" si="270"/>
        <v>0</v>
      </c>
      <c r="BC245" s="23">
        <f t="shared" ca="1" si="275"/>
        <v>0</v>
      </c>
      <c r="BD245" s="23">
        <f t="shared" ca="1" si="276"/>
        <v>0</v>
      </c>
      <c r="BE245" s="23">
        <f t="shared" ca="1" si="288"/>
        <v>0</v>
      </c>
      <c r="BF245" s="23">
        <f t="shared" ca="1" si="289"/>
        <v>0</v>
      </c>
      <c r="BG245" s="23"/>
      <c r="BH245" s="23"/>
      <c r="BI245" s="23"/>
      <c r="BJ245" s="23"/>
      <c r="BK245" s="23"/>
      <c r="BL245" s="23"/>
      <c r="BM245" s="23"/>
      <c r="BN245" s="23"/>
      <c r="BO245" s="236">
        <f t="shared" ca="1" si="238"/>
        <v>0</v>
      </c>
      <c r="BP245" s="23">
        <f t="shared" ca="1" si="241"/>
        <v>0</v>
      </c>
      <c r="BQ245" s="23">
        <f t="shared" ca="1" si="242"/>
        <v>0</v>
      </c>
      <c r="BR245" s="23">
        <f t="shared" ca="1" si="243"/>
        <v>0</v>
      </c>
      <c r="BS245" s="23">
        <f t="shared" ca="1" si="244"/>
        <v>0</v>
      </c>
      <c r="BT245" s="23">
        <f t="shared" ca="1" si="247"/>
        <v>0</v>
      </c>
      <c r="BU245" s="23">
        <f t="shared" ca="1" si="248"/>
        <v>0</v>
      </c>
      <c r="BV245" s="23">
        <f t="shared" ca="1" si="251"/>
        <v>0</v>
      </c>
      <c r="BW245" s="23">
        <f t="shared" ca="1" si="252"/>
        <v>0</v>
      </c>
      <c r="BX245" s="23">
        <f t="shared" ca="1" si="253"/>
        <v>0</v>
      </c>
      <c r="BY245" s="23">
        <f t="shared" ca="1" si="254"/>
        <v>0</v>
      </c>
      <c r="BZ245" s="23">
        <f t="shared" ca="1" si="261"/>
        <v>0</v>
      </c>
      <c r="CA245" s="23">
        <f t="shared" ca="1" si="262"/>
        <v>0</v>
      </c>
      <c r="CB245" s="23">
        <f t="shared" ca="1" si="267"/>
        <v>0</v>
      </c>
      <c r="CC245" s="23">
        <f t="shared" ca="1" si="268"/>
        <v>0</v>
      </c>
      <c r="CD245" s="23">
        <f t="shared" ca="1" si="280"/>
        <v>0</v>
      </c>
      <c r="CE245" s="23">
        <f t="shared" ca="1" si="281"/>
        <v>0</v>
      </c>
      <c r="CF245" s="23">
        <f t="shared" ca="1" si="282"/>
        <v>0</v>
      </c>
      <c r="CG245" s="23">
        <f t="shared" ca="1" si="283"/>
        <v>0</v>
      </c>
      <c r="CH245" s="23">
        <f t="shared" ca="1" si="290"/>
        <v>0</v>
      </c>
      <c r="CI245" s="23">
        <f t="shared" ca="1" si="291"/>
        <v>0</v>
      </c>
      <c r="CJ245" s="236">
        <f t="shared" ca="1" si="239"/>
        <v>0</v>
      </c>
      <c r="CQ245" s="23">
        <f t="shared" ca="1" si="255"/>
        <v>0</v>
      </c>
      <c r="CR245" s="23">
        <f t="shared" ca="1" si="256"/>
        <v>0</v>
      </c>
      <c r="CS245" s="23">
        <f t="shared" ca="1" si="284"/>
        <v>0</v>
      </c>
      <c r="CT245" s="23">
        <f t="shared" ca="1" si="285"/>
        <v>0</v>
      </c>
      <c r="CU245" s="23">
        <f t="shared" ca="1" si="286"/>
        <v>0</v>
      </c>
      <c r="CV245" s="23">
        <f t="shared" ca="1" si="287"/>
        <v>0</v>
      </c>
    </row>
    <row r="246" spans="1:100" x14ac:dyDescent="0.2">
      <c r="A246" s="180">
        <f ca="1">VLOOKUP($D246,Curves!$A$2:$I$1700,9)</f>
        <v>6.3069380067653003E-2</v>
      </c>
      <c r="B246" s="86">
        <f t="shared" ca="1" si="222"/>
        <v>0.29283771140764503</v>
      </c>
      <c r="C246" s="86">
        <f t="shared" ca="1" si="223"/>
        <v>31</v>
      </c>
      <c r="D246" s="143">
        <f t="shared" ca="1" si="240"/>
        <v>44105</v>
      </c>
      <c r="E246" s="181">
        <f ca="1">VLOOKUP($D246,Curves!$A$2:$H$1700,2)*$B246</f>
        <v>1.4662384210180786</v>
      </c>
      <c r="F246" s="180">
        <f ca="1">VLOOKUP($D246,Curves!$A$2:$H$1700,3)*$B246</f>
        <v>0.110546236056386</v>
      </c>
      <c r="G246" s="180">
        <f ca="1">VLOOKUP($D246,Curves!$A$2:$H$1700,7)*$B246</f>
        <v>0</v>
      </c>
      <c r="H246" s="180">
        <f ca="1">VLOOKUP($D246,Curves!$A$2:$H$1700,5)*$B246</f>
        <v>0</v>
      </c>
      <c r="I246" s="180">
        <f ca="1">VLOOKUP($D246,Curves!$A$2:$H$1700,4)*$B246</f>
        <v>0</v>
      </c>
      <c r="J246" s="182">
        <f ca="1">VLOOKUP($D246,Curves!$A$2:$H$1700,8)*$B246</f>
        <v>0</v>
      </c>
      <c r="K246" s="180">
        <f t="shared" ca="1" si="224"/>
        <v>12.996788157635589</v>
      </c>
      <c r="L246" s="144">
        <f ca="1">VLOOKUP($D246,Curves!$N$2:$T$2600,2)*$B246</f>
        <v>16.510120376595204</v>
      </c>
      <c r="M246" s="145">
        <f ca="1">VLOOKUP($D246,Curves!$N$2:$T$2600,3)*$B246</f>
        <v>4.5389845268184983</v>
      </c>
      <c r="N246" s="189">
        <f t="shared" ca="1" si="225"/>
        <v>1</v>
      </c>
      <c r="O246" s="190">
        <f t="shared" ca="1" si="226"/>
        <v>0</v>
      </c>
      <c r="P246" s="181">
        <f t="shared" ca="1" si="221"/>
        <v>12.996788157635589</v>
      </c>
      <c r="Q246" s="144">
        <f ca="1">VLOOKUP($D246,Curves!$N$2:$T$2600,4)*$B246</f>
        <v>10.58259782432148</v>
      </c>
      <c r="R246" s="145">
        <f ca="1">VLOOKUP($D246,Curves!$N$2:$T$2600,5)*$B246</f>
        <v>5.162728852116782</v>
      </c>
      <c r="S246" s="189">
        <f t="shared" ca="1" si="227"/>
        <v>0</v>
      </c>
      <c r="T246" s="190">
        <f t="shared" ca="1" si="228"/>
        <v>0</v>
      </c>
      <c r="U246" s="157">
        <f t="shared" ca="1" si="229"/>
        <v>12.996788157635589</v>
      </c>
      <c r="V246" s="157">
        <f t="shared" ca="1" si="230"/>
        <v>12.996788157635589</v>
      </c>
      <c r="W246" s="157">
        <f t="shared" ca="1" si="231"/>
        <v>12.996788157635589</v>
      </c>
      <c r="X246" s="144">
        <f ca="1">VLOOKUP($D246,Curves!$N$2:$T$2600,6)*$B246</f>
        <v>17.222051169865804</v>
      </c>
      <c r="Y246" s="145">
        <f ca="1">VLOOKUP($D246,Curves!$N$2:$T$2600,7)*$B246</f>
        <v>0.24666628367764326</v>
      </c>
      <c r="Z246" s="208">
        <f t="shared" ca="1" si="232"/>
        <v>1</v>
      </c>
      <c r="AA246" s="189">
        <f t="shared" ca="1" si="233"/>
        <v>0</v>
      </c>
      <c r="AB246" s="189">
        <f t="shared" ca="1" si="279"/>
        <v>1</v>
      </c>
      <c r="AC246" s="189">
        <f t="shared" ca="1" si="279"/>
        <v>1</v>
      </c>
      <c r="AD246" s="189">
        <f t="shared" ca="1" si="235"/>
        <v>1</v>
      </c>
      <c r="AE246" s="190">
        <f t="shared" ca="1" si="236"/>
        <v>0</v>
      </c>
      <c r="AF246" s="23">
        <f t="shared" ca="1" si="257"/>
        <v>105600</v>
      </c>
      <c r="AG246" s="23">
        <f t="shared" ca="1" si="258"/>
        <v>0</v>
      </c>
      <c r="AH246" s="23">
        <f t="shared" ca="1" si="265"/>
        <v>61200</v>
      </c>
      <c r="AI246" s="23">
        <f t="shared" ca="1" si="266"/>
        <v>0</v>
      </c>
      <c r="AJ246" s="23">
        <f t="shared" ca="1" si="271"/>
        <v>50400</v>
      </c>
      <c r="AK246" s="23">
        <f t="shared" ca="1" si="272"/>
        <v>0</v>
      </c>
      <c r="AL246" s="23">
        <f t="shared" ca="1" si="273"/>
        <v>60000</v>
      </c>
      <c r="AM246" s="23">
        <f t="shared" ca="1" si="274"/>
        <v>0</v>
      </c>
      <c r="AN246" s="23">
        <f t="shared" ca="1" si="277"/>
        <v>126720</v>
      </c>
      <c r="AO246" s="23">
        <f t="shared" ca="1" si="278"/>
        <v>0</v>
      </c>
      <c r="AP246" s="23">
        <f t="shared" ca="1" si="292"/>
        <v>66000</v>
      </c>
      <c r="AQ246" s="23">
        <f t="shared" ca="1" si="293"/>
        <v>0</v>
      </c>
      <c r="AR246" s="236">
        <f t="shared" ca="1" si="237"/>
        <v>469920</v>
      </c>
      <c r="AS246" s="23">
        <f t="shared" ca="1" si="245"/>
        <v>0</v>
      </c>
      <c r="AT246" s="23">
        <f t="shared" ca="1" si="246"/>
        <v>0</v>
      </c>
      <c r="AU246" s="23">
        <f t="shared" ca="1" si="249"/>
        <v>0</v>
      </c>
      <c r="AV246" s="23">
        <f t="shared" ca="1" si="250"/>
        <v>0</v>
      </c>
      <c r="AW246" s="23">
        <f t="shared" ca="1" si="259"/>
        <v>0</v>
      </c>
      <c r="AX246" s="23">
        <f t="shared" ca="1" si="260"/>
        <v>0</v>
      </c>
      <c r="AY246" s="23">
        <f t="shared" ca="1" si="263"/>
        <v>0</v>
      </c>
      <c r="AZ246" s="23">
        <f t="shared" ca="1" si="264"/>
        <v>0</v>
      </c>
      <c r="BA246" s="23">
        <f t="shared" ca="1" si="269"/>
        <v>0</v>
      </c>
      <c r="BB246" s="23">
        <f t="shared" ca="1" si="270"/>
        <v>0</v>
      </c>
      <c r="BC246" s="23">
        <f t="shared" ca="1" si="275"/>
        <v>0</v>
      </c>
      <c r="BD246" s="23">
        <f t="shared" ca="1" si="276"/>
        <v>0</v>
      </c>
      <c r="BE246" s="23">
        <f t="shared" ca="1" si="288"/>
        <v>0</v>
      </c>
      <c r="BF246" s="23">
        <f t="shared" ca="1" si="289"/>
        <v>0</v>
      </c>
      <c r="BG246" s="23"/>
      <c r="BH246" s="23"/>
      <c r="BI246" s="23"/>
      <c r="BJ246" s="23"/>
      <c r="BK246" s="23"/>
      <c r="BL246" s="23"/>
      <c r="BM246" s="23"/>
      <c r="BN246" s="23"/>
      <c r="BO246" s="236">
        <f t="shared" ca="1" si="238"/>
        <v>0</v>
      </c>
      <c r="BP246" s="23">
        <f t="shared" ca="1" si="241"/>
        <v>65400</v>
      </c>
      <c r="BQ246" s="23">
        <f t="shared" ca="1" si="242"/>
        <v>32700</v>
      </c>
      <c r="BR246" s="23">
        <f t="shared" ca="1" si="243"/>
        <v>62400</v>
      </c>
      <c r="BS246" s="23">
        <f t="shared" ca="1" si="244"/>
        <v>31200</v>
      </c>
      <c r="BT246" s="23">
        <f t="shared" ca="1" si="247"/>
        <v>67200</v>
      </c>
      <c r="BU246" s="23">
        <f t="shared" ca="1" si="248"/>
        <v>33600</v>
      </c>
      <c r="BV246" s="23">
        <f t="shared" ca="1" si="251"/>
        <v>8400</v>
      </c>
      <c r="BW246" s="23">
        <f t="shared" ca="1" si="252"/>
        <v>4200</v>
      </c>
      <c r="BX246" s="23">
        <f t="shared" ca="1" si="253"/>
        <v>66000</v>
      </c>
      <c r="BY246" s="23">
        <f t="shared" ca="1" si="254"/>
        <v>33000</v>
      </c>
      <c r="BZ246" s="23">
        <f t="shared" ca="1" si="261"/>
        <v>66000</v>
      </c>
      <c r="CA246" s="23">
        <f t="shared" ca="1" si="262"/>
        <v>33000</v>
      </c>
      <c r="CB246" s="23">
        <f t="shared" ca="1" si="267"/>
        <v>240000</v>
      </c>
      <c r="CC246" s="23">
        <f t="shared" ca="1" si="268"/>
        <v>120000</v>
      </c>
      <c r="CD246" s="23">
        <f t="shared" ca="1" si="280"/>
        <v>120000</v>
      </c>
      <c r="CE246" s="23">
        <f t="shared" ca="1" si="281"/>
        <v>60000</v>
      </c>
      <c r="CF246" s="23">
        <f t="shared" ca="1" si="282"/>
        <v>63600</v>
      </c>
      <c r="CG246" s="23">
        <f t="shared" ca="1" si="283"/>
        <v>31800</v>
      </c>
      <c r="CH246" s="23">
        <f t="shared" ca="1" si="290"/>
        <v>90000</v>
      </c>
      <c r="CI246" s="23">
        <f t="shared" ca="1" si="291"/>
        <v>45000</v>
      </c>
      <c r="CJ246" s="236">
        <f t="shared" ca="1" si="239"/>
        <v>1273500</v>
      </c>
      <c r="CQ246" s="23">
        <f t="shared" ca="1" si="255"/>
        <v>30000</v>
      </c>
      <c r="CR246" s="23">
        <f t="shared" ca="1" si="256"/>
        <v>15000</v>
      </c>
      <c r="CS246" s="23">
        <f t="shared" ca="1" si="284"/>
        <v>60000</v>
      </c>
      <c r="CT246" s="23">
        <f t="shared" ca="1" si="285"/>
        <v>30000</v>
      </c>
      <c r="CU246" s="23">
        <f t="shared" ca="1" si="286"/>
        <v>120000</v>
      </c>
      <c r="CV246" s="23">
        <f t="shared" ca="1" si="287"/>
        <v>60000</v>
      </c>
    </row>
    <row r="247" spans="1:100" x14ac:dyDescent="0.2">
      <c r="A247" s="180">
        <f ca="1">VLOOKUP($D247,Curves!$A$2:$I$1700,9)</f>
        <v>6.3091097906571997E-2</v>
      </c>
      <c r="B247" s="86">
        <f t="shared" ca="1" si="222"/>
        <v>0.29117665136252635</v>
      </c>
      <c r="C247" s="86">
        <f t="shared" ca="1" si="223"/>
        <v>30</v>
      </c>
      <c r="D247" s="143">
        <f t="shared" ca="1" si="240"/>
        <v>44136</v>
      </c>
      <c r="E247" s="181">
        <f ca="1">VLOOKUP($D247,Curves!$A$2:$H$1700,2)*$B247</f>
        <v>1.5001421078197359</v>
      </c>
      <c r="F247" s="180">
        <f ca="1">VLOOKUP($D247,Curves!$A$2:$H$1700,3)*$B247</f>
        <v>9.6088294949633696E-2</v>
      </c>
      <c r="G247" s="180">
        <f ca="1">VLOOKUP($D247,Curves!$A$2:$H$1700,7)*$B247</f>
        <v>0</v>
      </c>
      <c r="H247" s="180">
        <f ca="1">VLOOKUP($D247,Curves!$A$2:$H$1700,5)*$B247</f>
        <v>0</v>
      </c>
      <c r="I247" s="180">
        <f ca="1">VLOOKUP($D247,Curves!$A$2:$H$1700,4)*$B247</f>
        <v>0</v>
      </c>
      <c r="J247" s="182">
        <f ca="1">VLOOKUP($D247,Curves!$A$2:$H$1700,8)*$B247</f>
        <v>0</v>
      </c>
      <c r="K247" s="180">
        <f t="shared" ca="1" si="224"/>
        <v>13.251065808648018</v>
      </c>
      <c r="L247" s="144">
        <f ca="1">VLOOKUP($D247,Curves!$N$2:$T$2600,2)*$B247</f>
        <v>12.502799436190882</v>
      </c>
      <c r="M247" s="145">
        <f ca="1">VLOOKUP($D247,Curves!$N$2:$T$2600,3)*$B247</f>
        <v>4.6704734878549221</v>
      </c>
      <c r="N247" s="189">
        <f t="shared" ca="1" si="225"/>
        <v>0</v>
      </c>
      <c r="O247" s="190">
        <f t="shared" ca="1" si="226"/>
        <v>0</v>
      </c>
      <c r="P247" s="181">
        <f t="shared" ca="1" si="221"/>
        <v>13.251065808648018</v>
      </c>
      <c r="Q247" s="144">
        <f ca="1">VLOOKUP($D247,Curves!$N$2:$T$2600,4)*$B247</f>
        <v>13.691818690598742</v>
      </c>
      <c r="R247" s="145">
        <f ca="1">VLOOKUP($D247,Curves!$N$2:$T$2600,5)*$B247</f>
        <v>5.4915916446972473</v>
      </c>
      <c r="S247" s="189">
        <f t="shared" ca="1" si="227"/>
        <v>1</v>
      </c>
      <c r="T247" s="190">
        <f t="shared" ca="1" si="228"/>
        <v>0</v>
      </c>
      <c r="U247" s="157">
        <f t="shared" ca="1" si="229"/>
        <v>13.251065808648018</v>
      </c>
      <c r="V247" s="157">
        <f t="shared" ca="1" si="230"/>
        <v>13.251065808648018</v>
      </c>
      <c r="W247" s="157">
        <f t="shared" ca="1" si="231"/>
        <v>13.251065808648018</v>
      </c>
      <c r="X247" s="144">
        <f ca="1">VLOOKUP($D247,Curves!$N$2:$T$2600,6)*$B247</f>
        <v>12.849092970227794</v>
      </c>
      <c r="Y247" s="145">
        <f ca="1">VLOOKUP($D247,Curves!$N$2:$T$2600,7)*$B247</f>
        <v>6.2193660088849585</v>
      </c>
      <c r="Z247" s="208">
        <f t="shared" ca="1" si="232"/>
        <v>0</v>
      </c>
      <c r="AA247" s="189">
        <f t="shared" ca="1" si="233"/>
        <v>0</v>
      </c>
      <c r="AB247" s="189">
        <f t="shared" ca="1" si="279"/>
        <v>0</v>
      </c>
      <c r="AC247" s="189">
        <f t="shared" ca="1" si="279"/>
        <v>0</v>
      </c>
      <c r="AD247" s="189">
        <f t="shared" ca="1" si="235"/>
        <v>0</v>
      </c>
      <c r="AE247" s="190">
        <f t="shared" ca="1" si="236"/>
        <v>0</v>
      </c>
      <c r="AF247" s="23">
        <f t="shared" ca="1" si="257"/>
        <v>0</v>
      </c>
      <c r="AG247" s="23">
        <f t="shared" ca="1" si="258"/>
        <v>0</v>
      </c>
      <c r="AH247" s="23">
        <f t="shared" ca="1" si="265"/>
        <v>0</v>
      </c>
      <c r="AI247" s="23">
        <f t="shared" ca="1" si="266"/>
        <v>0</v>
      </c>
      <c r="AJ247" s="23">
        <f t="shared" ca="1" si="271"/>
        <v>0</v>
      </c>
      <c r="AK247" s="23">
        <f t="shared" ca="1" si="272"/>
        <v>0</v>
      </c>
      <c r="AL247" s="23">
        <f t="shared" ca="1" si="273"/>
        <v>0</v>
      </c>
      <c r="AM247" s="23">
        <f t="shared" ca="1" si="274"/>
        <v>0</v>
      </c>
      <c r="AN247" s="23">
        <f t="shared" ca="1" si="277"/>
        <v>0</v>
      </c>
      <c r="AO247" s="23">
        <f t="shared" ca="1" si="278"/>
        <v>0</v>
      </c>
      <c r="AP247" s="23">
        <f t="shared" ca="1" si="292"/>
        <v>0</v>
      </c>
      <c r="AQ247" s="23">
        <f t="shared" ca="1" si="293"/>
        <v>0</v>
      </c>
      <c r="AR247" s="236">
        <f t="shared" ca="1" si="237"/>
        <v>0</v>
      </c>
      <c r="AS247" s="23">
        <f t="shared" ca="1" si="245"/>
        <v>60000</v>
      </c>
      <c r="AT247" s="23">
        <f t="shared" ca="1" si="246"/>
        <v>0</v>
      </c>
      <c r="AU247" s="23">
        <f t="shared" ca="1" si="249"/>
        <v>60000</v>
      </c>
      <c r="AV247" s="23">
        <f t="shared" ca="1" si="250"/>
        <v>0</v>
      </c>
      <c r="AW247" s="23">
        <f t="shared" ca="1" si="259"/>
        <v>105600</v>
      </c>
      <c r="AX247" s="23">
        <f t="shared" ca="1" si="260"/>
        <v>0</v>
      </c>
      <c r="AY247" s="23">
        <f t="shared" ca="1" si="263"/>
        <v>130800</v>
      </c>
      <c r="AZ247" s="23">
        <f t="shared" ca="1" si="264"/>
        <v>0</v>
      </c>
      <c r="BA247" s="23">
        <f t="shared" ca="1" si="269"/>
        <v>60000</v>
      </c>
      <c r="BB247" s="23">
        <f t="shared" ca="1" si="270"/>
        <v>0</v>
      </c>
      <c r="BC247" s="23">
        <f t="shared" ca="1" si="275"/>
        <v>63600</v>
      </c>
      <c r="BD247" s="23">
        <f t="shared" ca="1" si="276"/>
        <v>0</v>
      </c>
      <c r="BE247" s="23">
        <f t="shared" ca="1" si="288"/>
        <v>63600</v>
      </c>
      <c r="BF247" s="23">
        <f t="shared" ca="1" si="289"/>
        <v>0</v>
      </c>
      <c r="BG247" s="23"/>
      <c r="BH247" s="23"/>
      <c r="BI247" s="23"/>
      <c r="BJ247" s="23"/>
      <c r="BK247" s="23"/>
      <c r="BL247" s="23"/>
      <c r="BM247" s="23"/>
      <c r="BN247" s="23"/>
      <c r="BO247" s="236">
        <f t="shared" ca="1" si="238"/>
        <v>543600</v>
      </c>
      <c r="BP247" s="23">
        <f t="shared" ca="1" si="241"/>
        <v>0</v>
      </c>
      <c r="BQ247" s="23">
        <f t="shared" ca="1" si="242"/>
        <v>0</v>
      </c>
      <c r="BR247" s="23">
        <f t="shared" ca="1" si="243"/>
        <v>0</v>
      </c>
      <c r="BS247" s="23">
        <f t="shared" ca="1" si="244"/>
        <v>0</v>
      </c>
      <c r="BT247" s="23">
        <f t="shared" ca="1" si="247"/>
        <v>0</v>
      </c>
      <c r="BU247" s="23">
        <f t="shared" ca="1" si="248"/>
        <v>0</v>
      </c>
      <c r="BV247" s="23">
        <f t="shared" ca="1" si="251"/>
        <v>0</v>
      </c>
      <c r="BW247" s="23">
        <f t="shared" ca="1" si="252"/>
        <v>0</v>
      </c>
      <c r="BX247" s="23">
        <f t="shared" ca="1" si="253"/>
        <v>0</v>
      </c>
      <c r="BY247" s="23">
        <f t="shared" ca="1" si="254"/>
        <v>0</v>
      </c>
      <c r="BZ247" s="23">
        <f t="shared" ca="1" si="261"/>
        <v>0</v>
      </c>
      <c r="CA247" s="23">
        <f t="shared" ca="1" si="262"/>
        <v>0</v>
      </c>
      <c r="CB247" s="23">
        <f t="shared" ca="1" si="267"/>
        <v>0</v>
      </c>
      <c r="CC247" s="23">
        <f t="shared" ca="1" si="268"/>
        <v>0</v>
      </c>
      <c r="CD247" s="23">
        <f t="shared" ca="1" si="280"/>
        <v>0</v>
      </c>
      <c r="CE247" s="23">
        <f t="shared" ca="1" si="281"/>
        <v>0</v>
      </c>
      <c r="CF247" s="23">
        <f t="shared" ca="1" si="282"/>
        <v>0</v>
      </c>
      <c r="CG247" s="23">
        <f t="shared" ca="1" si="283"/>
        <v>0</v>
      </c>
      <c r="CH247" s="23">
        <f t="shared" ca="1" si="290"/>
        <v>0</v>
      </c>
      <c r="CI247" s="23">
        <f t="shared" ca="1" si="291"/>
        <v>0</v>
      </c>
      <c r="CJ247" s="236">
        <f t="shared" ca="1" si="239"/>
        <v>0</v>
      </c>
      <c r="CQ247" s="23">
        <f t="shared" ca="1" si="255"/>
        <v>0</v>
      </c>
      <c r="CR247" s="23">
        <f t="shared" ca="1" si="256"/>
        <v>0</v>
      </c>
      <c r="CS247" s="23">
        <f t="shared" ca="1" si="284"/>
        <v>0</v>
      </c>
      <c r="CT247" s="23">
        <f t="shared" ca="1" si="285"/>
        <v>0</v>
      </c>
      <c r="CU247" s="23">
        <f t="shared" ca="1" si="286"/>
        <v>0</v>
      </c>
      <c r="CV247" s="23">
        <f t="shared" ca="1" si="287"/>
        <v>0</v>
      </c>
    </row>
    <row r="248" spans="1:100" x14ac:dyDescent="0.2">
      <c r="A248" s="180">
        <f ca="1">VLOOKUP($D248,Curves!$A$2:$I$1700,9)</f>
        <v>6.3112115170189997E-2</v>
      </c>
      <c r="B248" s="86">
        <f t="shared" ca="1" si="222"/>
        <v>0.28957716131647837</v>
      </c>
      <c r="C248" s="86">
        <f t="shared" ca="1" si="223"/>
        <v>31</v>
      </c>
      <c r="D248" s="143">
        <f t="shared" ca="1" si="240"/>
        <v>44166</v>
      </c>
      <c r="E248" s="181">
        <f ca="1">VLOOKUP($D248,Curves!$A$2:$H$1700,2)*$B248</f>
        <v>1.5309944518802212</v>
      </c>
      <c r="F248" s="180">
        <f ca="1">VLOOKUP($D248,Curves!$A$2:$H$1700,3)*$B248</f>
        <v>9.556046323443787E-2</v>
      </c>
      <c r="G248" s="180">
        <f ca="1">VLOOKUP($D248,Curves!$A$2:$H$1700,7)*$B248</f>
        <v>0</v>
      </c>
      <c r="H248" s="180">
        <f ca="1">VLOOKUP($D248,Curves!$A$2:$H$1700,5)*$B248</f>
        <v>0</v>
      </c>
      <c r="I248" s="180">
        <f ca="1">VLOOKUP($D248,Curves!$A$2:$H$1700,4)*$B248</f>
        <v>0</v>
      </c>
      <c r="J248" s="182">
        <f ca="1">VLOOKUP($D248,Curves!$A$2:$H$1700,8)*$B248</f>
        <v>0</v>
      </c>
      <c r="K248" s="180">
        <f t="shared" ca="1" si="224"/>
        <v>13.482458389101659</v>
      </c>
      <c r="L248" s="144">
        <f ca="1">VLOOKUP($D248,Curves!$N$2:$T$2600,2)*$B248</f>
        <v>15.909045060046225</v>
      </c>
      <c r="M248" s="145">
        <f ca="1">VLOOKUP($D248,Curves!$N$2:$T$2600,3)*$B248</f>
        <v>5.6235884727660101</v>
      </c>
      <c r="N248" s="189">
        <f t="shared" ca="1" si="225"/>
        <v>1</v>
      </c>
      <c r="O248" s="190">
        <f t="shared" ca="1" si="226"/>
        <v>0</v>
      </c>
      <c r="P248" s="181">
        <f t="shared" ca="1" si="221"/>
        <v>13.482458389101659</v>
      </c>
      <c r="Q248" s="144">
        <f ca="1">VLOOKUP($D248,Curves!$N$2:$T$2600,4)*$B248</f>
        <v>17.381109961471299</v>
      </c>
      <c r="R248" s="145">
        <f ca="1">VLOOKUP($D248,Curves!$N$2:$T$2600,5)*$B248</f>
        <v>7.1844093722618281</v>
      </c>
      <c r="S248" s="189">
        <f t="shared" ca="1" si="227"/>
        <v>1</v>
      </c>
      <c r="T248" s="190">
        <f t="shared" ca="1" si="228"/>
        <v>0</v>
      </c>
      <c r="U248" s="157">
        <f t="shared" ca="1" si="229"/>
        <v>13.482458389101659</v>
      </c>
      <c r="V248" s="157">
        <f t="shared" ca="1" si="230"/>
        <v>13.482458389101659</v>
      </c>
      <c r="W248" s="157">
        <f t="shared" ca="1" si="231"/>
        <v>13.482458389101659</v>
      </c>
      <c r="X248" s="144">
        <f ca="1">VLOOKUP($D248,Curves!$N$2:$T$2600,6)*$B248</f>
        <v>17.122167820217218</v>
      </c>
      <c r="Y248" s="145">
        <f ca="1">VLOOKUP($D248,Curves!$N$2:$T$2600,7)*$B248</f>
        <v>7.5209932418729553</v>
      </c>
      <c r="Z248" s="208">
        <f t="shared" ca="1" si="232"/>
        <v>1</v>
      </c>
      <c r="AA248" s="189">
        <f t="shared" ca="1" si="233"/>
        <v>0</v>
      </c>
      <c r="AB248" s="189">
        <f t="shared" ca="1" si="279"/>
        <v>1</v>
      </c>
      <c r="AC248" s="189">
        <f t="shared" ca="1" si="279"/>
        <v>1</v>
      </c>
      <c r="AD248" s="189">
        <f t="shared" ca="1" si="235"/>
        <v>1</v>
      </c>
      <c r="AE248" s="190">
        <f t="shared" ca="1" si="236"/>
        <v>0</v>
      </c>
      <c r="AF248" s="23">
        <f t="shared" ca="1" si="257"/>
        <v>105600</v>
      </c>
      <c r="AG248" s="23">
        <f t="shared" ca="1" si="258"/>
        <v>0</v>
      </c>
      <c r="AH248" s="23">
        <f t="shared" ca="1" si="265"/>
        <v>61200</v>
      </c>
      <c r="AI248" s="23">
        <f t="shared" ca="1" si="266"/>
        <v>0</v>
      </c>
      <c r="AJ248" s="23">
        <f t="shared" ca="1" si="271"/>
        <v>50400</v>
      </c>
      <c r="AK248" s="23">
        <f t="shared" ca="1" si="272"/>
        <v>0</v>
      </c>
      <c r="AL248" s="23">
        <f t="shared" ca="1" si="273"/>
        <v>60000</v>
      </c>
      <c r="AM248" s="23">
        <f t="shared" ca="1" si="274"/>
        <v>0</v>
      </c>
      <c r="AN248" s="23">
        <f t="shared" ca="1" si="277"/>
        <v>126720</v>
      </c>
      <c r="AO248" s="23">
        <f t="shared" ca="1" si="278"/>
        <v>0</v>
      </c>
      <c r="AP248" s="23">
        <f t="shared" ca="1" si="292"/>
        <v>66000</v>
      </c>
      <c r="AQ248" s="23">
        <f t="shared" ca="1" si="293"/>
        <v>0</v>
      </c>
      <c r="AR248" s="236">
        <f t="shared" ca="1" si="237"/>
        <v>469920</v>
      </c>
      <c r="AS248" s="23">
        <f t="shared" ca="1" si="245"/>
        <v>60000</v>
      </c>
      <c r="AT248" s="23">
        <f t="shared" ca="1" si="246"/>
        <v>0</v>
      </c>
      <c r="AU248" s="23">
        <f t="shared" ca="1" si="249"/>
        <v>60000</v>
      </c>
      <c r="AV248" s="23">
        <f t="shared" ca="1" si="250"/>
        <v>0</v>
      </c>
      <c r="AW248" s="23">
        <f t="shared" ca="1" si="259"/>
        <v>105600</v>
      </c>
      <c r="AX248" s="23">
        <f t="shared" ca="1" si="260"/>
        <v>0</v>
      </c>
      <c r="AY248" s="23">
        <f t="shared" ca="1" si="263"/>
        <v>130800</v>
      </c>
      <c r="AZ248" s="23">
        <f t="shared" ca="1" si="264"/>
        <v>0</v>
      </c>
      <c r="BA248" s="23">
        <f t="shared" ca="1" si="269"/>
        <v>60000</v>
      </c>
      <c r="BB248" s="23">
        <f t="shared" ca="1" si="270"/>
        <v>0</v>
      </c>
      <c r="BC248" s="23">
        <f t="shared" ca="1" si="275"/>
        <v>63600</v>
      </c>
      <c r="BD248" s="23">
        <f t="shared" ca="1" si="276"/>
        <v>0</v>
      </c>
      <c r="BE248" s="23">
        <f t="shared" ca="1" si="288"/>
        <v>63600</v>
      </c>
      <c r="BF248" s="23">
        <f t="shared" ca="1" si="289"/>
        <v>0</v>
      </c>
      <c r="BG248" s="23"/>
      <c r="BH248" s="23"/>
      <c r="BI248" s="23"/>
      <c r="BJ248" s="23"/>
      <c r="BK248" s="23"/>
      <c r="BL248" s="23"/>
      <c r="BM248" s="23"/>
      <c r="BN248" s="23"/>
      <c r="BO248" s="236">
        <f t="shared" ca="1" si="238"/>
        <v>543600</v>
      </c>
      <c r="BP248" s="23">
        <f t="shared" ca="1" si="241"/>
        <v>65400</v>
      </c>
      <c r="BQ248" s="23">
        <f t="shared" ca="1" si="242"/>
        <v>32700</v>
      </c>
      <c r="BR248" s="23">
        <f t="shared" ca="1" si="243"/>
        <v>62400</v>
      </c>
      <c r="BS248" s="23">
        <f t="shared" ca="1" si="244"/>
        <v>31200</v>
      </c>
      <c r="BT248" s="23">
        <f t="shared" ca="1" si="247"/>
        <v>67200</v>
      </c>
      <c r="BU248" s="23">
        <f t="shared" ca="1" si="248"/>
        <v>33600</v>
      </c>
      <c r="BV248" s="23">
        <f t="shared" ca="1" si="251"/>
        <v>8400</v>
      </c>
      <c r="BW248" s="23">
        <f t="shared" ca="1" si="252"/>
        <v>4200</v>
      </c>
      <c r="BX248" s="23">
        <f t="shared" ca="1" si="253"/>
        <v>66000</v>
      </c>
      <c r="BY248" s="23">
        <f t="shared" ca="1" si="254"/>
        <v>33000</v>
      </c>
      <c r="BZ248" s="23">
        <f t="shared" ca="1" si="261"/>
        <v>66000</v>
      </c>
      <c r="CA248" s="23">
        <f t="shared" ca="1" si="262"/>
        <v>33000</v>
      </c>
      <c r="CB248" s="23">
        <f t="shared" ca="1" si="267"/>
        <v>240000</v>
      </c>
      <c r="CC248" s="23">
        <f t="shared" ca="1" si="268"/>
        <v>120000</v>
      </c>
      <c r="CD248" s="23">
        <f t="shared" ca="1" si="280"/>
        <v>120000</v>
      </c>
      <c r="CE248" s="23">
        <f t="shared" ca="1" si="281"/>
        <v>60000</v>
      </c>
      <c r="CF248" s="23">
        <f t="shared" ca="1" si="282"/>
        <v>63600</v>
      </c>
      <c r="CG248" s="23">
        <f t="shared" ca="1" si="283"/>
        <v>31800</v>
      </c>
      <c r="CH248" s="23">
        <f t="shared" ca="1" si="290"/>
        <v>90000</v>
      </c>
      <c r="CI248" s="23">
        <f t="shared" ca="1" si="291"/>
        <v>45000</v>
      </c>
      <c r="CJ248" s="236">
        <f t="shared" ca="1" si="239"/>
        <v>1273500</v>
      </c>
      <c r="CQ248" s="23">
        <f t="shared" ca="1" si="255"/>
        <v>30000</v>
      </c>
      <c r="CR248" s="23">
        <f t="shared" ca="1" si="256"/>
        <v>15000</v>
      </c>
      <c r="CS248" s="23">
        <f t="shared" ca="1" si="284"/>
        <v>60000</v>
      </c>
      <c r="CT248" s="23">
        <f t="shared" ca="1" si="285"/>
        <v>30000</v>
      </c>
      <c r="CU248" s="23">
        <f t="shared" ca="1" si="286"/>
        <v>120000</v>
      </c>
      <c r="CV248" s="23">
        <f t="shared" ca="1" si="287"/>
        <v>60000</v>
      </c>
    </row>
    <row r="249" spans="1:100" x14ac:dyDescent="0.2">
      <c r="A249" s="180">
        <f ca="1">VLOOKUP($D249,Curves!$A$2:$I$1700,9)</f>
        <v>6.3133520083202999E-2</v>
      </c>
      <c r="B249" s="86">
        <f t="shared" ca="1" si="222"/>
        <v>0.28793432324854157</v>
      </c>
      <c r="C249" s="86">
        <f t="shared" ca="1" si="223"/>
        <v>31</v>
      </c>
      <c r="D249" s="143">
        <f t="shared" ca="1" si="240"/>
        <v>44197</v>
      </c>
      <c r="E249" s="181">
        <f ca="1">VLOOKUP($D249,Curves!$A$2:$H$1700,2)*$B249</f>
        <v>1.5980354940294057</v>
      </c>
      <c r="F249" s="180">
        <f ca="1">VLOOKUP($D249,Curves!$A$2:$H$1700,3)*$B249</f>
        <v>9.5018326672018719E-2</v>
      </c>
      <c r="G249" s="180">
        <f ca="1">VLOOKUP($D249,Curves!$A$2:$H$1700,7)*$B249</f>
        <v>0</v>
      </c>
      <c r="H249" s="180">
        <f ca="1">VLOOKUP($D249,Curves!$A$2:$H$1700,5)*$B249</f>
        <v>0</v>
      </c>
      <c r="I249" s="180">
        <f ca="1">VLOOKUP($D249,Curves!$A$2:$H$1700,4)*$B249</f>
        <v>0</v>
      </c>
      <c r="J249" s="182">
        <f ca="1">VLOOKUP($D249,Curves!$A$2:$H$1700,8)*$B249</f>
        <v>0</v>
      </c>
      <c r="K249" s="180">
        <f t="shared" ca="1" si="224"/>
        <v>13.985266205220542</v>
      </c>
      <c r="L249" s="144">
        <f ca="1">VLOOKUP($D249,Curves!$N$2:$T$2600,2)*$B249</f>
        <v>10.635971557283195</v>
      </c>
      <c r="M249" s="145">
        <f ca="1">VLOOKUP($D249,Curves!$N$2:$T$2600,3)*$B249</f>
        <v>4.9726257625023127</v>
      </c>
      <c r="N249" s="189">
        <f t="shared" ca="1" si="225"/>
        <v>0</v>
      </c>
      <c r="O249" s="190">
        <f t="shared" ca="1" si="226"/>
        <v>0</v>
      </c>
      <c r="P249" s="181">
        <f t="shared" ca="1" si="221"/>
        <v>13.985266205220542</v>
      </c>
      <c r="Q249" s="144">
        <f ca="1">VLOOKUP($D249,Curves!$N$2:$T$2600,4)*$B249</f>
        <v>13.827291034274483</v>
      </c>
      <c r="R249" s="145">
        <f ca="1">VLOOKUP($D249,Curves!$N$2:$T$2600,5)*$B249</f>
        <v>6.1819499201461872</v>
      </c>
      <c r="S249" s="189">
        <f t="shared" ca="1" si="227"/>
        <v>0</v>
      </c>
      <c r="T249" s="190">
        <f t="shared" ca="1" si="228"/>
        <v>0</v>
      </c>
      <c r="U249" s="157">
        <f t="shared" ca="1" si="229"/>
        <v>13.985266205220542</v>
      </c>
      <c r="V249" s="157">
        <f t="shared" ca="1" si="230"/>
        <v>13.985266205220542</v>
      </c>
      <c r="W249" s="157">
        <f t="shared" ca="1" si="231"/>
        <v>13.985266205220542</v>
      </c>
      <c r="X249" s="144">
        <f ca="1">VLOOKUP($D249,Curves!$N$2:$T$2600,6)*$B249</f>
        <v>11.2663433455609</v>
      </c>
      <c r="Y249" s="145">
        <f ca="1">VLOOKUP($D249,Curves!$N$2:$T$2600,7)*$B249</f>
        <v>6.3655980751386521</v>
      </c>
      <c r="Z249" s="208">
        <f t="shared" ca="1" si="232"/>
        <v>0</v>
      </c>
      <c r="AA249" s="189">
        <f t="shared" ca="1" si="233"/>
        <v>0</v>
      </c>
      <c r="AB249" s="189">
        <f t="shared" ca="1" si="279"/>
        <v>0</v>
      </c>
      <c r="AC249" s="189">
        <f t="shared" ca="1" si="279"/>
        <v>0</v>
      </c>
      <c r="AD249" s="189">
        <f t="shared" ca="1" si="235"/>
        <v>0</v>
      </c>
      <c r="AE249" s="190">
        <f t="shared" ca="1" si="236"/>
        <v>0</v>
      </c>
      <c r="AF249" s="23">
        <f t="shared" ca="1" si="257"/>
        <v>0</v>
      </c>
      <c r="AG249" s="23">
        <f t="shared" ca="1" si="258"/>
        <v>0</v>
      </c>
      <c r="AH249" s="23">
        <f t="shared" ca="1" si="265"/>
        <v>0</v>
      </c>
      <c r="AI249" s="23">
        <f t="shared" ca="1" si="266"/>
        <v>0</v>
      </c>
      <c r="AJ249" s="23">
        <f t="shared" ca="1" si="271"/>
        <v>0</v>
      </c>
      <c r="AK249" s="23">
        <f t="shared" ca="1" si="272"/>
        <v>0</v>
      </c>
      <c r="AL249" s="23">
        <f t="shared" ca="1" si="273"/>
        <v>0</v>
      </c>
      <c r="AM249" s="23">
        <f t="shared" ca="1" si="274"/>
        <v>0</v>
      </c>
      <c r="AN249" s="23">
        <f t="shared" ca="1" si="277"/>
        <v>0</v>
      </c>
      <c r="AO249" s="23">
        <f t="shared" ca="1" si="278"/>
        <v>0</v>
      </c>
      <c r="AP249" s="23">
        <f t="shared" ca="1" si="292"/>
        <v>0</v>
      </c>
      <c r="AQ249" s="23">
        <f t="shared" ca="1" si="293"/>
        <v>0</v>
      </c>
      <c r="AR249" s="236">
        <f t="shared" ca="1" si="237"/>
        <v>0</v>
      </c>
      <c r="AS249" s="23">
        <f t="shared" ca="1" si="245"/>
        <v>0</v>
      </c>
      <c r="AT249" s="23">
        <f t="shared" ca="1" si="246"/>
        <v>0</v>
      </c>
      <c r="AU249" s="23">
        <f t="shared" ca="1" si="249"/>
        <v>0</v>
      </c>
      <c r="AV249" s="23">
        <f t="shared" ca="1" si="250"/>
        <v>0</v>
      </c>
      <c r="AW249" s="23">
        <f t="shared" ca="1" si="259"/>
        <v>0</v>
      </c>
      <c r="AX249" s="23">
        <f t="shared" ca="1" si="260"/>
        <v>0</v>
      </c>
      <c r="AY249" s="23">
        <f t="shared" ca="1" si="263"/>
        <v>0</v>
      </c>
      <c r="AZ249" s="23">
        <f t="shared" ca="1" si="264"/>
        <v>0</v>
      </c>
      <c r="BA249" s="23">
        <f t="shared" ca="1" si="269"/>
        <v>0</v>
      </c>
      <c r="BB249" s="23">
        <f t="shared" ca="1" si="270"/>
        <v>0</v>
      </c>
      <c r="BC249" s="23">
        <f t="shared" ca="1" si="275"/>
        <v>0</v>
      </c>
      <c r="BD249" s="23">
        <f t="shared" ca="1" si="276"/>
        <v>0</v>
      </c>
      <c r="BE249" s="23">
        <f t="shared" ca="1" si="288"/>
        <v>0</v>
      </c>
      <c r="BF249" s="23">
        <f t="shared" ca="1" si="289"/>
        <v>0</v>
      </c>
      <c r="BG249" s="23"/>
      <c r="BH249" s="23"/>
      <c r="BI249" s="23"/>
      <c r="BJ249" s="23"/>
      <c r="BK249" s="23"/>
      <c r="BL249" s="23"/>
      <c r="BM249" s="23"/>
      <c r="BN249" s="23"/>
      <c r="BO249" s="236">
        <f t="shared" ca="1" si="238"/>
        <v>0</v>
      </c>
      <c r="BP249" s="23">
        <f t="shared" ca="1" si="241"/>
        <v>0</v>
      </c>
      <c r="BQ249" s="23">
        <f t="shared" ca="1" si="242"/>
        <v>0</v>
      </c>
      <c r="BR249" s="23">
        <f t="shared" ca="1" si="243"/>
        <v>0</v>
      </c>
      <c r="BS249" s="23">
        <f t="shared" ca="1" si="244"/>
        <v>0</v>
      </c>
      <c r="BT249" s="23">
        <f t="shared" ca="1" si="247"/>
        <v>0</v>
      </c>
      <c r="BU249" s="23">
        <f t="shared" ca="1" si="248"/>
        <v>0</v>
      </c>
      <c r="BV249" s="23">
        <f t="shared" ca="1" si="251"/>
        <v>0</v>
      </c>
      <c r="BW249" s="23">
        <f t="shared" ca="1" si="252"/>
        <v>0</v>
      </c>
      <c r="BX249" s="23">
        <f t="shared" ca="1" si="253"/>
        <v>0</v>
      </c>
      <c r="BY249" s="23">
        <f t="shared" ca="1" si="254"/>
        <v>0</v>
      </c>
      <c r="BZ249" s="23">
        <f t="shared" ca="1" si="261"/>
        <v>0</v>
      </c>
      <c r="CA249" s="23">
        <f t="shared" ca="1" si="262"/>
        <v>0</v>
      </c>
      <c r="CB249" s="23">
        <f t="shared" ca="1" si="267"/>
        <v>0</v>
      </c>
      <c r="CC249" s="23">
        <f t="shared" ca="1" si="268"/>
        <v>0</v>
      </c>
      <c r="CD249" s="23">
        <f t="shared" ca="1" si="280"/>
        <v>0</v>
      </c>
      <c r="CE249" s="23">
        <f t="shared" ca="1" si="281"/>
        <v>0</v>
      </c>
      <c r="CF249" s="23">
        <f t="shared" ca="1" si="282"/>
        <v>0</v>
      </c>
      <c r="CG249" s="23">
        <f t="shared" ca="1" si="283"/>
        <v>0</v>
      </c>
      <c r="CH249" s="23">
        <f t="shared" ca="1" si="290"/>
        <v>0</v>
      </c>
      <c r="CI249" s="23">
        <f t="shared" ca="1" si="291"/>
        <v>0</v>
      </c>
      <c r="CJ249" s="236">
        <f t="shared" ca="1" si="239"/>
        <v>0</v>
      </c>
      <c r="CQ249" s="23">
        <f t="shared" ca="1" si="255"/>
        <v>0</v>
      </c>
      <c r="CR249" s="23">
        <f t="shared" ca="1" si="256"/>
        <v>0</v>
      </c>
      <c r="CS249" s="23">
        <f t="shared" ca="1" si="284"/>
        <v>0</v>
      </c>
      <c r="CT249" s="23">
        <f t="shared" ca="1" si="285"/>
        <v>0</v>
      </c>
      <c r="CU249" s="23">
        <f t="shared" ca="1" si="286"/>
        <v>0</v>
      </c>
      <c r="CV249" s="23">
        <f t="shared" ca="1" si="287"/>
        <v>0</v>
      </c>
    </row>
    <row r="250" spans="1:100" x14ac:dyDescent="0.2">
      <c r="A250" s="180">
        <f ca="1">VLOOKUP($D250,Curves!$A$2:$I$1700,9)</f>
        <v>6.3154267851314005E-2</v>
      </c>
      <c r="B250" s="86">
        <f t="shared" ca="1" si="222"/>
        <v>0.28630346682176772</v>
      </c>
      <c r="C250" s="86">
        <f t="shared" ca="1" si="223"/>
        <v>28</v>
      </c>
      <c r="D250" s="143">
        <f t="shared" ca="1" si="240"/>
        <v>44228</v>
      </c>
      <c r="E250" s="181">
        <f ca="1">VLOOKUP($D250,Curves!$A$2:$H$1700,2)*$B250</f>
        <v>1.5560593421763074</v>
      </c>
      <c r="F250" s="180">
        <f ca="1">VLOOKUP($D250,Curves!$A$2:$H$1700,3)*$B250</f>
        <v>9.4480144051183351E-2</v>
      </c>
      <c r="G250" s="180">
        <f ca="1">VLOOKUP($D250,Curves!$A$2:$H$1700,7)*$B250</f>
        <v>0</v>
      </c>
      <c r="H250" s="180">
        <f ca="1">VLOOKUP($D250,Curves!$A$2:$H$1700,5)*$B250</f>
        <v>0</v>
      </c>
      <c r="I250" s="180">
        <f ca="1">VLOOKUP($D250,Curves!$A$2:$H$1700,4)*$B250</f>
        <v>0</v>
      </c>
      <c r="J250" s="182">
        <f ca="1">VLOOKUP($D250,Curves!$A$2:$H$1700,8)*$B250</f>
        <v>0</v>
      </c>
      <c r="K250" s="180">
        <f t="shared" ca="1" si="224"/>
        <v>13.670445066322305</v>
      </c>
      <c r="L250" s="144">
        <f ca="1">VLOOKUP($D250,Curves!$N$2:$T$2600,2)*$B250</f>
        <v>12.174149485433938</v>
      </c>
      <c r="M250" s="145">
        <f ca="1">VLOOKUP($D250,Curves!$N$2:$T$2600,3)*$B250</f>
        <v>7.0316131451426145</v>
      </c>
      <c r="N250" s="189">
        <f t="shared" ca="1" si="225"/>
        <v>0</v>
      </c>
      <c r="O250" s="190">
        <f t="shared" ca="1" si="226"/>
        <v>0</v>
      </c>
      <c r="P250" s="181">
        <f t="shared" ca="1" si="221"/>
        <v>13.670445066322305</v>
      </c>
      <c r="Q250" s="144">
        <f ca="1">VLOOKUP($D250,Curves!$N$2:$T$2600,4)*$B250</f>
        <v>11.575454224258094</v>
      </c>
      <c r="R250" s="145">
        <f ca="1">VLOOKUP($D250,Curves!$N$2:$T$2600,5)*$B250</f>
        <v>7.23488860658607</v>
      </c>
      <c r="S250" s="189">
        <f t="shared" ca="1" si="227"/>
        <v>0</v>
      </c>
      <c r="T250" s="190">
        <f t="shared" ca="1" si="228"/>
        <v>0</v>
      </c>
      <c r="U250" s="157">
        <f t="shared" ca="1" si="229"/>
        <v>13.670445066322305</v>
      </c>
      <c r="V250" s="157">
        <f t="shared" ca="1" si="230"/>
        <v>13.670445066322305</v>
      </c>
      <c r="W250" s="157">
        <f t="shared" ca="1" si="231"/>
        <v>13.670445066322305</v>
      </c>
      <c r="X250" s="144">
        <f ca="1">VLOOKUP($D250,Curves!$N$2:$T$2600,6)*$B250</f>
        <v>14.429908831628618</v>
      </c>
      <c r="Y250" s="145">
        <f ca="1">VLOOKUP($D250,Curves!$N$2:$T$2600,7)*$B250</f>
        <v>9.0270605969141471</v>
      </c>
      <c r="Z250" s="208">
        <f t="shared" ca="1" si="232"/>
        <v>1</v>
      </c>
      <c r="AA250" s="189">
        <f t="shared" ca="1" si="233"/>
        <v>0</v>
      </c>
      <c r="AB250" s="189">
        <f t="shared" ca="1" si="279"/>
        <v>1</v>
      </c>
      <c r="AC250" s="189">
        <f t="shared" ca="1" si="279"/>
        <v>1</v>
      </c>
      <c r="AD250" s="189">
        <f t="shared" ca="1" si="235"/>
        <v>1</v>
      </c>
      <c r="AE250" s="190">
        <f t="shared" ca="1" si="236"/>
        <v>0</v>
      </c>
      <c r="AF250" s="23">
        <f t="shared" ca="1" si="257"/>
        <v>0</v>
      </c>
      <c r="AG250" s="23">
        <f t="shared" ca="1" si="258"/>
        <v>0</v>
      </c>
      <c r="AH250" s="23">
        <f t="shared" ca="1" si="265"/>
        <v>0</v>
      </c>
      <c r="AI250" s="23">
        <f t="shared" ca="1" si="266"/>
        <v>0</v>
      </c>
      <c r="AJ250" s="23">
        <f t="shared" ca="1" si="271"/>
        <v>0</v>
      </c>
      <c r="AK250" s="23">
        <f t="shared" ca="1" si="272"/>
        <v>0</v>
      </c>
      <c r="AL250" s="23">
        <f t="shared" ca="1" si="273"/>
        <v>0</v>
      </c>
      <c r="AM250" s="23">
        <f t="shared" ca="1" si="274"/>
        <v>0</v>
      </c>
      <c r="AN250" s="23">
        <f t="shared" ca="1" si="277"/>
        <v>0</v>
      </c>
      <c r="AO250" s="23">
        <f t="shared" ca="1" si="278"/>
        <v>0</v>
      </c>
      <c r="AP250" s="23">
        <f t="shared" ca="1" si="292"/>
        <v>0</v>
      </c>
      <c r="AQ250" s="23">
        <f t="shared" ca="1" si="293"/>
        <v>0</v>
      </c>
      <c r="AR250" s="236">
        <f t="shared" ca="1" si="237"/>
        <v>0</v>
      </c>
      <c r="AS250" s="23">
        <f t="shared" ca="1" si="245"/>
        <v>0</v>
      </c>
      <c r="AT250" s="23">
        <f t="shared" ca="1" si="246"/>
        <v>0</v>
      </c>
      <c r="AU250" s="23">
        <f t="shared" ca="1" si="249"/>
        <v>0</v>
      </c>
      <c r="AV250" s="23">
        <f t="shared" ca="1" si="250"/>
        <v>0</v>
      </c>
      <c r="AW250" s="23">
        <f t="shared" ca="1" si="259"/>
        <v>0</v>
      </c>
      <c r="AX250" s="23">
        <f t="shared" ca="1" si="260"/>
        <v>0</v>
      </c>
      <c r="AY250" s="23">
        <f t="shared" ca="1" si="263"/>
        <v>0</v>
      </c>
      <c r="AZ250" s="23">
        <f t="shared" ca="1" si="264"/>
        <v>0</v>
      </c>
      <c r="BA250" s="23">
        <f t="shared" ca="1" si="269"/>
        <v>0</v>
      </c>
      <c r="BB250" s="23">
        <f t="shared" ca="1" si="270"/>
        <v>0</v>
      </c>
      <c r="BC250" s="23">
        <f t="shared" ca="1" si="275"/>
        <v>0</v>
      </c>
      <c r="BD250" s="23">
        <f t="shared" ca="1" si="276"/>
        <v>0</v>
      </c>
      <c r="BE250" s="23">
        <f t="shared" ca="1" si="288"/>
        <v>0</v>
      </c>
      <c r="BF250" s="23">
        <f t="shared" ca="1" si="289"/>
        <v>0</v>
      </c>
      <c r="BG250" s="23"/>
      <c r="BH250" s="23"/>
      <c r="BI250" s="23"/>
      <c r="BJ250" s="23"/>
      <c r="BK250" s="23"/>
      <c r="BL250" s="23"/>
      <c r="BM250" s="23"/>
      <c r="BN250" s="23"/>
      <c r="BO250" s="236">
        <f t="shared" ca="1" si="238"/>
        <v>0</v>
      </c>
      <c r="BP250" s="23">
        <f t="shared" ca="1" si="241"/>
        <v>65400</v>
      </c>
      <c r="BQ250" s="23">
        <f t="shared" ca="1" si="242"/>
        <v>32700</v>
      </c>
      <c r="BR250" s="23">
        <f t="shared" ca="1" si="243"/>
        <v>62400</v>
      </c>
      <c r="BS250" s="23">
        <f t="shared" ca="1" si="244"/>
        <v>31200</v>
      </c>
      <c r="BT250" s="23">
        <f t="shared" ca="1" si="247"/>
        <v>67200</v>
      </c>
      <c r="BU250" s="23">
        <f t="shared" ca="1" si="248"/>
        <v>33600</v>
      </c>
      <c r="BV250" s="23">
        <f t="shared" ca="1" si="251"/>
        <v>8400</v>
      </c>
      <c r="BW250" s="23">
        <f t="shared" ca="1" si="252"/>
        <v>4200</v>
      </c>
      <c r="BX250" s="23">
        <f t="shared" ca="1" si="253"/>
        <v>66000</v>
      </c>
      <c r="BY250" s="23">
        <f t="shared" ca="1" si="254"/>
        <v>33000</v>
      </c>
      <c r="BZ250" s="23">
        <f t="shared" ca="1" si="261"/>
        <v>66000</v>
      </c>
      <c r="CA250" s="23">
        <f t="shared" ca="1" si="262"/>
        <v>33000</v>
      </c>
      <c r="CB250" s="23">
        <f t="shared" ca="1" si="267"/>
        <v>240000</v>
      </c>
      <c r="CC250" s="23">
        <f t="shared" ca="1" si="268"/>
        <v>120000</v>
      </c>
      <c r="CD250" s="23">
        <f t="shared" ca="1" si="280"/>
        <v>120000</v>
      </c>
      <c r="CE250" s="23">
        <f t="shared" ca="1" si="281"/>
        <v>60000</v>
      </c>
      <c r="CF250" s="23">
        <f t="shared" ca="1" si="282"/>
        <v>63600</v>
      </c>
      <c r="CG250" s="23">
        <f t="shared" ca="1" si="283"/>
        <v>31800</v>
      </c>
      <c r="CH250" s="23">
        <f t="shared" ca="1" si="290"/>
        <v>90000</v>
      </c>
      <c r="CI250" s="23">
        <f t="shared" ca="1" si="291"/>
        <v>45000</v>
      </c>
      <c r="CJ250" s="236">
        <f t="shared" ca="1" si="239"/>
        <v>1273500</v>
      </c>
      <c r="CQ250" s="23">
        <f t="shared" ca="1" si="255"/>
        <v>30000</v>
      </c>
      <c r="CR250" s="23">
        <f t="shared" ca="1" si="256"/>
        <v>15000</v>
      </c>
      <c r="CS250" s="23">
        <f t="shared" ca="1" si="284"/>
        <v>60000</v>
      </c>
      <c r="CT250" s="23">
        <f t="shared" ca="1" si="285"/>
        <v>30000</v>
      </c>
      <c r="CU250" s="23">
        <f t="shared" ca="1" si="286"/>
        <v>120000</v>
      </c>
      <c r="CV250" s="23">
        <f t="shared" ca="1" si="287"/>
        <v>60000</v>
      </c>
    </row>
    <row r="251" spans="1:100" x14ac:dyDescent="0.2">
      <c r="A251" s="180">
        <f ca="1">VLOOKUP($D251,Curves!$A$2:$I$1700,9)</f>
        <v>6.3173007771021999E-2</v>
      </c>
      <c r="B251" s="86">
        <f t="shared" ca="1" si="222"/>
        <v>0.28483754134140865</v>
      </c>
      <c r="C251" s="86">
        <f t="shared" ca="1" si="223"/>
        <v>31</v>
      </c>
      <c r="D251" s="143">
        <f t="shared" ca="1" si="240"/>
        <v>44256</v>
      </c>
      <c r="E251" s="181">
        <f ca="1">VLOOKUP($D251,Curves!$A$2:$H$1700,2)*$B251</f>
        <v>1.5082147814027589</v>
      </c>
      <c r="F251" s="180">
        <f ca="1">VLOOKUP($D251,Curves!$A$2:$H$1700,3)*$B251</f>
        <v>9.3996388642664866E-2</v>
      </c>
      <c r="G251" s="180">
        <f ca="1">VLOOKUP($D251,Curves!$A$2:$H$1700,7)*$B251</f>
        <v>0</v>
      </c>
      <c r="H251" s="180">
        <f ca="1">VLOOKUP($D251,Curves!$A$2:$H$1700,5)*$B251</f>
        <v>0</v>
      </c>
      <c r="I251" s="180">
        <f ca="1">VLOOKUP($D251,Curves!$A$2:$H$1700,4)*$B251</f>
        <v>0</v>
      </c>
      <c r="J251" s="182">
        <f ca="1">VLOOKUP($D251,Curves!$A$2:$H$1700,8)*$B251</f>
        <v>0</v>
      </c>
      <c r="K251" s="180">
        <f t="shared" ca="1" si="224"/>
        <v>13.311610860520691</v>
      </c>
      <c r="L251" s="144">
        <f ca="1">VLOOKUP($D251,Curves!$N$2:$T$2600,2)*$B251</f>
        <v>7.8392525202828942</v>
      </c>
      <c r="M251" s="145">
        <f ca="1">VLOOKUP($D251,Curves!$N$2:$T$2600,3)*$B251</f>
        <v>5.6967508268281728</v>
      </c>
      <c r="N251" s="189">
        <f t="shared" ca="1" si="225"/>
        <v>0</v>
      </c>
      <c r="O251" s="190">
        <f t="shared" ca="1" si="226"/>
        <v>0</v>
      </c>
      <c r="P251" s="181">
        <f t="shared" ca="1" si="221"/>
        <v>13.311610860520691</v>
      </c>
      <c r="Q251" s="144">
        <f ca="1">VLOOKUP($D251,Curves!$N$2:$T$2600,4)*$B251</f>
        <v>11.231348265798168</v>
      </c>
      <c r="R251" s="145">
        <f ca="1">VLOOKUP($D251,Curves!$N$2:$T$2600,5)*$B251</f>
        <v>5.7822020892305961</v>
      </c>
      <c r="S251" s="189">
        <f t="shared" ca="1" si="227"/>
        <v>0</v>
      </c>
      <c r="T251" s="190">
        <f t="shared" ca="1" si="228"/>
        <v>0</v>
      </c>
      <c r="U251" s="157">
        <f t="shared" ca="1" si="229"/>
        <v>13.311610860520691</v>
      </c>
      <c r="V251" s="157">
        <f t="shared" ca="1" si="230"/>
        <v>13.311610860520691</v>
      </c>
      <c r="W251" s="157">
        <f t="shared" ca="1" si="231"/>
        <v>13.311610860520691</v>
      </c>
      <c r="X251" s="144">
        <f ca="1">VLOOKUP($D251,Curves!$N$2:$T$2600,6)*$B251</f>
        <v>6.9502490162916972</v>
      </c>
      <c r="Y251" s="145">
        <f ca="1">VLOOKUP($D251,Curves!$N$2:$T$2600,7)*$B251</f>
        <v>10.561612200832867</v>
      </c>
      <c r="Z251" s="208">
        <f t="shared" ca="1" si="232"/>
        <v>0</v>
      </c>
      <c r="AA251" s="189">
        <f t="shared" ca="1" si="233"/>
        <v>0</v>
      </c>
      <c r="AB251" s="189">
        <f t="shared" ca="1" si="279"/>
        <v>0</v>
      </c>
      <c r="AC251" s="189">
        <f t="shared" ca="1" si="279"/>
        <v>0</v>
      </c>
      <c r="AD251" s="189">
        <f t="shared" ca="1" si="235"/>
        <v>0</v>
      </c>
      <c r="AE251" s="190">
        <f t="shared" ca="1" si="236"/>
        <v>0</v>
      </c>
      <c r="AF251" s="23">
        <f t="shared" ca="1" si="257"/>
        <v>0</v>
      </c>
      <c r="AG251" s="23">
        <f t="shared" ca="1" si="258"/>
        <v>0</v>
      </c>
      <c r="AH251" s="23">
        <f t="shared" ca="1" si="265"/>
        <v>0</v>
      </c>
      <c r="AI251" s="23">
        <f t="shared" ca="1" si="266"/>
        <v>0</v>
      </c>
      <c r="AJ251" s="23">
        <f t="shared" ca="1" si="271"/>
        <v>0</v>
      </c>
      <c r="AK251" s="23">
        <f t="shared" ca="1" si="272"/>
        <v>0</v>
      </c>
      <c r="AL251" s="23">
        <f t="shared" ca="1" si="273"/>
        <v>0</v>
      </c>
      <c r="AM251" s="23">
        <f t="shared" ca="1" si="274"/>
        <v>0</v>
      </c>
      <c r="AN251" s="23">
        <f t="shared" ca="1" si="277"/>
        <v>0</v>
      </c>
      <c r="AO251" s="23">
        <f t="shared" ca="1" si="278"/>
        <v>0</v>
      </c>
      <c r="AP251" s="23">
        <f t="shared" ca="1" si="292"/>
        <v>0</v>
      </c>
      <c r="AQ251" s="23">
        <f t="shared" ca="1" si="293"/>
        <v>0</v>
      </c>
      <c r="AR251" s="236">
        <f t="shared" ca="1" si="237"/>
        <v>0</v>
      </c>
      <c r="AS251" s="23">
        <f t="shared" ca="1" si="245"/>
        <v>0</v>
      </c>
      <c r="AT251" s="23">
        <f t="shared" ca="1" si="246"/>
        <v>0</v>
      </c>
      <c r="AU251" s="23">
        <f t="shared" ca="1" si="249"/>
        <v>0</v>
      </c>
      <c r="AV251" s="23">
        <f t="shared" ca="1" si="250"/>
        <v>0</v>
      </c>
      <c r="AW251" s="23">
        <f t="shared" ca="1" si="259"/>
        <v>0</v>
      </c>
      <c r="AX251" s="23">
        <f t="shared" ca="1" si="260"/>
        <v>0</v>
      </c>
      <c r="AY251" s="23">
        <f t="shared" ca="1" si="263"/>
        <v>0</v>
      </c>
      <c r="AZ251" s="23">
        <f t="shared" ca="1" si="264"/>
        <v>0</v>
      </c>
      <c r="BA251" s="23">
        <f t="shared" ca="1" si="269"/>
        <v>0</v>
      </c>
      <c r="BB251" s="23">
        <f t="shared" ca="1" si="270"/>
        <v>0</v>
      </c>
      <c r="BC251" s="23">
        <f t="shared" ca="1" si="275"/>
        <v>0</v>
      </c>
      <c r="BD251" s="23">
        <f t="shared" ca="1" si="276"/>
        <v>0</v>
      </c>
      <c r="BE251" s="23">
        <f t="shared" ca="1" si="288"/>
        <v>0</v>
      </c>
      <c r="BF251" s="23">
        <f t="shared" ca="1" si="289"/>
        <v>0</v>
      </c>
      <c r="BG251" s="23"/>
      <c r="BH251" s="23"/>
      <c r="BI251" s="23"/>
      <c r="BJ251" s="23"/>
      <c r="BK251" s="23"/>
      <c r="BL251" s="23"/>
      <c r="BM251" s="23"/>
      <c r="BN251" s="23"/>
      <c r="BO251" s="236">
        <f t="shared" ca="1" si="238"/>
        <v>0</v>
      </c>
      <c r="BP251" s="23">
        <f t="shared" ca="1" si="241"/>
        <v>0</v>
      </c>
      <c r="BQ251" s="23">
        <f t="shared" ca="1" si="242"/>
        <v>0</v>
      </c>
      <c r="BR251" s="23">
        <f t="shared" ca="1" si="243"/>
        <v>0</v>
      </c>
      <c r="BS251" s="23">
        <f t="shared" ca="1" si="244"/>
        <v>0</v>
      </c>
      <c r="BT251" s="23">
        <f t="shared" ca="1" si="247"/>
        <v>0</v>
      </c>
      <c r="BU251" s="23">
        <f t="shared" ca="1" si="248"/>
        <v>0</v>
      </c>
      <c r="BV251" s="23">
        <f t="shared" ca="1" si="251"/>
        <v>0</v>
      </c>
      <c r="BW251" s="23">
        <f t="shared" ca="1" si="252"/>
        <v>0</v>
      </c>
      <c r="BX251" s="23">
        <f t="shared" ca="1" si="253"/>
        <v>0</v>
      </c>
      <c r="BY251" s="23">
        <f t="shared" ca="1" si="254"/>
        <v>0</v>
      </c>
      <c r="BZ251" s="23">
        <f t="shared" ca="1" si="261"/>
        <v>0</v>
      </c>
      <c r="CA251" s="23">
        <f t="shared" ca="1" si="262"/>
        <v>0</v>
      </c>
      <c r="CB251" s="23">
        <f t="shared" ca="1" si="267"/>
        <v>0</v>
      </c>
      <c r="CC251" s="23">
        <f t="shared" ca="1" si="268"/>
        <v>0</v>
      </c>
      <c r="CD251" s="23">
        <f t="shared" ca="1" si="280"/>
        <v>0</v>
      </c>
      <c r="CE251" s="23">
        <f t="shared" ca="1" si="281"/>
        <v>0</v>
      </c>
      <c r="CF251" s="23">
        <f t="shared" ca="1" si="282"/>
        <v>0</v>
      </c>
      <c r="CG251" s="23">
        <f t="shared" ca="1" si="283"/>
        <v>0</v>
      </c>
      <c r="CH251" s="23">
        <f t="shared" ca="1" si="290"/>
        <v>0</v>
      </c>
      <c r="CI251" s="23">
        <f t="shared" ca="1" si="291"/>
        <v>0</v>
      </c>
      <c r="CJ251" s="236">
        <f t="shared" ca="1" si="239"/>
        <v>0</v>
      </c>
      <c r="CQ251" s="23">
        <f t="shared" ca="1" si="255"/>
        <v>0</v>
      </c>
      <c r="CR251" s="23">
        <f t="shared" ca="1" si="256"/>
        <v>0</v>
      </c>
      <c r="CS251" s="23">
        <f t="shared" ca="1" si="284"/>
        <v>0</v>
      </c>
      <c r="CT251" s="23">
        <f t="shared" ca="1" si="285"/>
        <v>0</v>
      </c>
      <c r="CU251" s="23">
        <f t="shared" ca="1" si="286"/>
        <v>0</v>
      </c>
      <c r="CV251" s="23">
        <f t="shared" ca="1" si="287"/>
        <v>0</v>
      </c>
    </row>
    <row r="252" spans="1:100" x14ac:dyDescent="0.2">
      <c r="A252" s="180">
        <f ca="1">VLOOKUP($D252,Curves!$A$2:$I$1700,9)</f>
        <v>6.3193755539404997E-2</v>
      </c>
      <c r="B252" s="86">
        <f t="shared" ca="1" si="222"/>
        <v>0.28322238694517804</v>
      </c>
      <c r="C252" s="86">
        <f t="shared" ca="1" si="223"/>
        <v>30</v>
      </c>
      <c r="D252" s="143">
        <f t="shared" ca="1" si="240"/>
        <v>44287</v>
      </c>
      <c r="E252" s="181">
        <f ca="1">VLOOKUP($D252,Curves!$A$2:$H$1700,2)*$B252</f>
        <v>1.4472663972898598</v>
      </c>
      <c r="F252" s="180">
        <f ca="1">VLOOKUP($D252,Curves!$A$2:$H$1700,3)*$B252</f>
        <v>9.3463387691908761E-2</v>
      </c>
      <c r="G252" s="180">
        <f ca="1">VLOOKUP($D252,Curves!$A$2:$H$1700,7)*$B252</f>
        <v>0</v>
      </c>
      <c r="H252" s="180">
        <f ca="1">VLOOKUP($D252,Curves!$A$2:$H$1700,5)*$B252</f>
        <v>0</v>
      </c>
      <c r="I252" s="180">
        <f ca="1">VLOOKUP($D252,Curves!$A$2:$H$1700,4)*$B252</f>
        <v>0</v>
      </c>
      <c r="J252" s="182">
        <f ca="1">VLOOKUP($D252,Curves!$A$2:$H$1700,8)*$B252</f>
        <v>0</v>
      </c>
      <c r="K252" s="180">
        <f t="shared" ca="1" si="224"/>
        <v>12.854497979673949</v>
      </c>
      <c r="L252" s="144">
        <f ca="1">VLOOKUP($D252,Curves!$N$2:$T$2600,2)*$B252</f>
        <v>7.3699669230710327</v>
      </c>
      <c r="M252" s="145">
        <f ca="1">VLOOKUP($D252,Curves!$N$2:$T$2600,3)*$B252</f>
        <v>5.8655356336346376</v>
      </c>
      <c r="N252" s="189">
        <f t="shared" ca="1" si="225"/>
        <v>0</v>
      </c>
      <c r="O252" s="190">
        <f t="shared" ca="1" si="226"/>
        <v>0</v>
      </c>
      <c r="P252" s="181">
        <f t="shared" ca="1" si="221"/>
        <v>12.854497979673949</v>
      </c>
      <c r="Q252" s="144">
        <f ca="1">VLOOKUP($D252,Curves!$N$2:$T$2600,4)*$B252</f>
        <v>10.459605603761231</v>
      </c>
      <c r="R252" s="145">
        <f ca="1">VLOOKUP($D252,Curves!$N$2:$T$2600,5)*$B252</f>
        <v>5.2537752778330526</v>
      </c>
      <c r="S252" s="189">
        <f t="shared" ca="1" si="227"/>
        <v>0</v>
      </c>
      <c r="T252" s="190">
        <f t="shared" ca="1" si="228"/>
        <v>0</v>
      </c>
      <c r="U252" s="157">
        <f t="shared" ca="1" si="229"/>
        <v>12.854497979673949</v>
      </c>
      <c r="V252" s="157">
        <f t="shared" ca="1" si="230"/>
        <v>12.854497979673949</v>
      </c>
      <c r="W252" s="157">
        <f t="shared" ca="1" si="231"/>
        <v>12.854497979673949</v>
      </c>
      <c r="X252" s="144">
        <f ca="1">VLOOKUP($D252,Curves!$N$2:$T$2600,6)*$B252</f>
        <v>5.7071428966599118</v>
      </c>
      <c r="Y252" s="145">
        <f ca="1">VLOOKUP($D252,Curves!$N$2:$T$2600,7)*$B252</f>
        <v>10.955868779586476</v>
      </c>
      <c r="Z252" s="208">
        <f t="shared" ca="1" si="232"/>
        <v>0</v>
      </c>
      <c r="AA252" s="189">
        <f t="shared" ca="1" si="233"/>
        <v>0</v>
      </c>
      <c r="AB252" s="189">
        <f t="shared" ca="1" si="279"/>
        <v>0</v>
      </c>
      <c r="AC252" s="189">
        <f t="shared" ca="1" si="279"/>
        <v>0</v>
      </c>
      <c r="AD252" s="189">
        <f t="shared" ca="1" si="235"/>
        <v>0</v>
      </c>
      <c r="AE252" s="190">
        <f t="shared" ca="1" si="236"/>
        <v>0</v>
      </c>
      <c r="AF252" s="23">
        <f t="shared" ca="1" si="257"/>
        <v>0</v>
      </c>
      <c r="AG252" s="23">
        <f t="shared" ca="1" si="258"/>
        <v>0</v>
      </c>
      <c r="AH252" s="23">
        <f t="shared" ca="1" si="265"/>
        <v>0</v>
      </c>
      <c r="AI252" s="23">
        <f t="shared" ca="1" si="266"/>
        <v>0</v>
      </c>
      <c r="AJ252" s="23">
        <f t="shared" ca="1" si="271"/>
        <v>0</v>
      </c>
      <c r="AK252" s="23">
        <f t="shared" ca="1" si="272"/>
        <v>0</v>
      </c>
      <c r="AL252" s="23">
        <f t="shared" ca="1" si="273"/>
        <v>0</v>
      </c>
      <c r="AM252" s="23">
        <f t="shared" ca="1" si="274"/>
        <v>0</v>
      </c>
      <c r="AN252" s="23">
        <f t="shared" ca="1" si="277"/>
        <v>0</v>
      </c>
      <c r="AO252" s="23">
        <f t="shared" ca="1" si="278"/>
        <v>0</v>
      </c>
      <c r="AP252" s="23">
        <f t="shared" ca="1" si="292"/>
        <v>0</v>
      </c>
      <c r="AQ252" s="23">
        <f t="shared" ca="1" si="293"/>
        <v>0</v>
      </c>
      <c r="AR252" s="236">
        <f t="shared" ca="1" si="237"/>
        <v>0</v>
      </c>
      <c r="AS252" s="23">
        <f t="shared" ca="1" si="245"/>
        <v>0</v>
      </c>
      <c r="AT252" s="23">
        <f t="shared" ca="1" si="246"/>
        <v>0</v>
      </c>
      <c r="AU252" s="23">
        <f t="shared" ca="1" si="249"/>
        <v>0</v>
      </c>
      <c r="AV252" s="23">
        <f t="shared" ca="1" si="250"/>
        <v>0</v>
      </c>
      <c r="AW252" s="23">
        <f t="shared" ca="1" si="259"/>
        <v>0</v>
      </c>
      <c r="AX252" s="23">
        <f t="shared" ca="1" si="260"/>
        <v>0</v>
      </c>
      <c r="AY252" s="23">
        <f t="shared" ca="1" si="263"/>
        <v>0</v>
      </c>
      <c r="AZ252" s="23">
        <f t="shared" ca="1" si="264"/>
        <v>0</v>
      </c>
      <c r="BA252" s="23">
        <f t="shared" ca="1" si="269"/>
        <v>0</v>
      </c>
      <c r="BB252" s="23">
        <f t="shared" ca="1" si="270"/>
        <v>0</v>
      </c>
      <c r="BC252" s="23">
        <f t="shared" ca="1" si="275"/>
        <v>0</v>
      </c>
      <c r="BD252" s="23">
        <f t="shared" ca="1" si="276"/>
        <v>0</v>
      </c>
      <c r="BE252" s="23">
        <f t="shared" ca="1" si="288"/>
        <v>0</v>
      </c>
      <c r="BF252" s="23">
        <f t="shared" ca="1" si="289"/>
        <v>0</v>
      </c>
      <c r="BG252" s="23"/>
      <c r="BH252" s="23"/>
      <c r="BI252" s="23"/>
      <c r="BJ252" s="23"/>
      <c r="BK252" s="23"/>
      <c r="BL252" s="23"/>
      <c r="BM252" s="23"/>
      <c r="BN252" s="23"/>
      <c r="BO252" s="236">
        <f t="shared" ca="1" si="238"/>
        <v>0</v>
      </c>
      <c r="BP252" s="23">
        <f t="shared" ca="1" si="241"/>
        <v>0</v>
      </c>
      <c r="BQ252" s="23">
        <f t="shared" ca="1" si="242"/>
        <v>0</v>
      </c>
      <c r="BR252" s="23">
        <f t="shared" ca="1" si="243"/>
        <v>0</v>
      </c>
      <c r="BS252" s="23">
        <f t="shared" ca="1" si="244"/>
        <v>0</v>
      </c>
      <c r="BT252" s="23">
        <f t="shared" ca="1" si="247"/>
        <v>0</v>
      </c>
      <c r="BU252" s="23">
        <f t="shared" ca="1" si="248"/>
        <v>0</v>
      </c>
      <c r="BV252" s="23">
        <f t="shared" ca="1" si="251"/>
        <v>0</v>
      </c>
      <c r="BW252" s="23">
        <f t="shared" ca="1" si="252"/>
        <v>0</v>
      </c>
      <c r="BX252" s="23">
        <f t="shared" ca="1" si="253"/>
        <v>0</v>
      </c>
      <c r="BY252" s="23">
        <f t="shared" ca="1" si="254"/>
        <v>0</v>
      </c>
      <c r="BZ252" s="23">
        <f t="shared" ca="1" si="261"/>
        <v>0</v>
      </c>
      <c r="CA252" s="23">
        <f t="shared" ca="1" si="262"/>
        <v>0</v>
      </c>
      <c r="CB252" s="23">
        <f t="shared" ca="1" si="267"/>
        <v>0</v>
      </c>
      <c r="CC252" s="23">
        <f t="shared" ca="1" si="268"/>
        <v>0</v>
      </c>
      <c r="CD252" s="23">
        <f t="shared" ca="1" si="280"/>
        <v>0</v>
      </c>
      <c r="CE252" s="23">
        <f t="shared" ca="1" si="281"/>
        <v>0</v>
      </c>
      <c r="CF252" s="23">
        <f t="shared" ca="1" si="282"/>
        <v>0</v>
      </c>
      <c r="CG252" s="23">
        <f t="shared" ca="1" si="283"/>
        <v>0</v>
      </c>
      <c r="CH252" s="23">
        <f t="shared" ca="1" si="290"/>
        <v>0</v>
      </c>
      <c r="CI252" s="23">
        <f t="shared" ca="1" si="291"/>
        <v>0</v>
      </c>
      <c r="CJ252" s="236">
        <f t="shared" ca="1" si="239"/>
        <v>0</v>
      </c>
      <c r="CQ252" s="23">
        <f t="shared" ca="1" si="255"/>
        <v>0</v>
      </c>
      <c r="CR252" s="23">
        <f t="shared" ca="1" si="256"/>
        <v>0</v>
      </c>
      <c r="CS252" s="23">
        <f t="shared" ca="1" si="284"/>
        <v>0</v>
      </c>
      <c r="CT252" s="23">
        <f t="shared" ca="1" si="285"/>
        <v>0</v>
      </c>
      <c r="CU252" s="23">
        <f t="shared" ca="1" si="286"/>
        <v>0</v>
      </c>
      <c r="CV252" s="23">
        <f t="shared" ca="1" si="287"/>
        <v>0</v>
      </c>
    </row>
    <row r="253" spans="1:100" x14ac:dyDescent="0.2">
      <c r="A253" s="180">
        <f ca="1">VLOOKUP($D253,Curves!$A$2:$I$1700,9)</f>
        <v>6.3213834025072996E-2</v>
      </c>
      <c r="B253" s="86">
        <f t="shared" ca="1" si="222"/>
        <v>0.28166714059522274</v>
      </c>
      <c r="C253" s="86">
        <f t="shared" ca="1" si="223"/>
        <v>31</v>
      </c>
      <c r="D253" s="143">
        <f t="shared" ca="1" si="240"/>
        <v>44317</v>
      </c>
      <c r="E253" s="181">
        <f ca="1">VLOOKUP($D253,Curves!$A$2:$H$1700,2)*$B253</f>
        <v>1.4266440671148033</v>
      </c>
      <c r="F253" s="180">
        <f ca="1">VLOOKUP($D253,Curves!$A$2:$H$1700,3)*$B253</f>
        <v>9.2950156396423511E-2</v>
      </c>
      <c r="G253" s="180">
        <f ca="1">VLOOKUP($D253,Curves!$A$2:$H$1700,7)*$B253</f>
        <v>0</v>
      </c>
      <c r="H253" s="180">
        <f ca="1">VLOOKUP($D253,Curves!$A$2:$H$1700,5)*$B253</f>
        <v>0</v>
      </c>
      <c r="I253" s="180">
        <f ca="1">VLOOKUP($D253,Curves!$A$2:$H$1700,4)*$B253</f>
        <v>0</v>
      </c>
      <c r="J253" s="182">
        <f ca="1">VLOOKUP($D253,Curves!$A$2:$H$1700,8)*$B253</f>
        <v>0</v>
      </c>
      <c r="K253" s="180">
        <f t="shared" ca="1" si="224"/>
        <v>12.699830503361024</v>
      </c>
      <c r="L253" s="144">
        <f ca="1">VLOOKUP($D253,Curves!$N$2:$T$2600,2)*$B253</f>
        <v>10.134723744855057</v>
      </c>
      <c r="M253" s="145">
        <f ca="1">VLOOKUP($D253,Curves!$N$2:$T$2600,3)*$B253</f>
        <v>5.2023920867937639</v>
      </c>
      <c r="N253" s="189">
        <f t="shared" ca="1" si="225"/>
        <v>0</v>
      </c>
      <c r="O253" s="190">
        <f t="shared" ca="1" si="226"/>
        <v>0</v>
      </c>
      <c r="P253" s="181">
        <f t="shared" ca="1" si="221"/>
        <v>12.699830503361024</v>
      </c>
      <c r="Q253" s="144">
        <f ca="1">VLOOKUP($D253,Curves!$N$2:$T$2600,4)*$B253</f>
        <v>10.952868010838458</v>
      </c>
      <c r="R253" s="145">
        <f ca="1">VLOOKUP($D253,Curves!$N$2:$T$2600,5)*$B253</f>
        <v>7.7148629809031508</v>
      </c>
      <c r="S253" s="189">
        <f t="shared" ca="1" si="227"/>
        <v>0</v>
      </c>
      <c r="T253" s="190">
        <f t="shared" ca="1" si="228"/>
        <v>0</v>
      </c>
      <c r="U253" s="157">
        <f t="shared" ca="1" si="229"/>
        <v>12.699830503361024</v>
      </c>
      <c r="V253" s="157">
        <f t="shared" ca="1" si="230"/>
        <v>12.699830503361024</v>
      </c>
      <c r="W253" s="157">
        <f t="shared" ca="1" si="231"/>
        <v>12.699830503361024</v>
      </c>
      <c r="X253" s="144">
        <f ca="1">VLOOKUP($D253,Curves!$N$2:$T$2600,6)*$B253</f>
        <v>9.13135880180252</v>
      </c>
      <c r="Y253" s="145">
        <f ca="1">VLOOKUP($D253,Curves!$N$2:$T$2600,7)*$B253</f>
        <v>4.9714464367644151</v>
      </c>
      <c r="Z253" s="208">
        <f t="shared" ca="1" si="232"/>
        <v>0</v>
      </c>
      <c r="AA253" s="189">
        <f t="shared" ca="1" si="233"/>
        <v>0</v>
      </c>
      <c r="AB253" s="189">
        <f t="shared" ca="1" si="279"/>
        <v>0</v>
      </c>
      <c r="AC253" s="189">
        <f t="shared" ca="1" si="279"/>
        <v>0</v>
      </c>
      <c r="AD253" s="189">
        <f t="shared" ca="1" si="235"/>
        <v>0</v>
      </c>
      <c r="AE253" s="190">
        <f t="shared" ca="1" si="236"/>
        <v>0</v>
      </c>
      <c r="AF253" s="23">
        <f t="shared" ca="1" si="257"/>
        <v>0</v>
      </c>
      <c r="AG253" s="23">
        <f t="shared" ca="1" si="258"/>
        <v>0</v>
      </c>
      <c r="AH253" s="23">
        <f t="shared" ca="1" si="265"/>
        <v>0</v>
      </c>
      <c r="AI253" s="23">
        <f t="shared" ca="1" si="266"/>
        <v>0</v>
      </c>
      <c r="AJ253" s="23">
        <f t="shared" ca="1" si="271"/>
        <v>0</v>
      </c>
      <c r="AK253" s="23">
        <f t="shared" ca="1" si="272"/>
        <v>0</v>
      </c>
      <c r="AL253" s="23">
        <f t="shared" ca="1" si="273"/>
        <v>0</v>
      </c>
      <c r="AM253" s="23">
        <f t="shared" ca="1" si="274"/>
        <v>0</v>
      </c>
      <c r="AN253" s="23">
        <f t="shared" ca="1" si="277"/>
        <v>0</v>
      </c>
      <c r="AO253" s="23">
        <f t="shared" ca="1" si="278"/>
        <v>0</v>
      </c>
      <c r="AP253" s="23">
        <f t="shared" ca="1" si="292"/>
        <v>0</v>
      </c>
      <c r="AQ253" s="23">
        <f t="shared" ca="1" si="293"/>
        <v>0</v>
      </c>
      <c r="AR253" s="236">
        <f t="shared" ca="1" si="237"/>
        <v>0</v>
      </c>
      <c r="AS253" s="23">
        <f t="shared" ca="1" si="245"/>
        <v>0</v>
      </c>
      <c r="AT253" s="23">
        <f t="shared" ca="1" si="246"/>
        <v>0</v>
      </c>
      <c r="AU253" s="23">
        <f t="shared" ca="1" si="249"/>
        <v>0</v>
      </c>
      <c r="AV253" s="23">
        <f t="shared" ca="1" si="250"/>
        <v>0</v>
      </c>
      <c r="AW253" s="23">
        <f t="shared" ca="1" si="259"/>
        <v>0</v>
      </c>
      <c r="AX253" s="23">
        <f t="shared" ca="1" si="260"/>
        <v>0</v>
      </c>
      <c r="AY253" s="23">
        <f t="shared" ca="1" si="263"/>
        <v>0</v>
      </c>
      <c r="AZ253" s="23">
        <f t="shared" ca="1" si="264"/>
        <v>0</v>
      </c>
      <c r="BA253" s="23">
        <f t="shared" ca="1" si="269"/>
        <v>0</v>
      </c>
      <c r="BB253" s="23">
        <f t="shared" ca="1" si="270"/>
        <v>0</v>
      </c>
      <c r="BC253" s="23">
        <f t="shared" ca="1" si="275"/>
        <v>0</v>
      </c>
      <c r="BD253" s="23">
        <f t="shared" ca="1" si="276"/>
        <v>0</v>
      </c>
      <c r="BE253" s="23">
        <f t="shared" ca="1" si="288"/>
        <v>0</v>
      </c>
      <c r="BF253" s="23">
        <f t="shared" ca="1" si="289"/>
        <v>0</v>
      </c>
      <c r="BG253" s="23"/>
      <c r="BH253" s="23"/>
      <c r="BI253" s="23"/>
      <c r="BJ253" s="23"/>
      <c r="BK253" s="23"/>
      <c r="BL253" s="23"/>
      <c r="BM253" s="23"/>
      <c r="BN253" s="23"/>
      <c r="BO253" s="236">
        <f t="shared" ca="1" si="238"/>
        <v>0</v>
      </c>
      <c r="BP253" s="23">
        <f t="shared" ca="1" si="241"/>
        <v>0</v>
      </c>
      <c r="BQ253" s="23">
        <f t="shared" ca="1" si="242"/>
        <v>0</v>
      </c>
      <c r="BR253" s="23">
        <f t="shared" ca="1" si="243"/>
        <v>0</v>
      </c>
      <c r="BS253" s="23">
        <f t="shared" ca="1" si="244"/>
        <v>0</v>
      </c>
      <c r="BT253" s="23">
        <f t="shared" ca="1" si="247"/>
        <v>0</v>
      </c>
      <c r="BU253" s="23">
        <f t="shared" ca="1" si="248"/>
        <v>0</v>
      </c>
      <c r="BV253" s="23">
        <f t="shared" ca="1" si="251"/>
        <v>0</v>
      </c>
      <c r="BW253" s="23">
        <f t="shared" ca="1" si="252"/>
        <v>0</v>
      </c>
      <c r="BX253" s="23">
        <f t="shared" ca="1" si="253"/>
        <v>0</v>
      </c>
      <c r="BY253" s="23">
        <f t="shared" ca="1" si="254"/>
        <v>0</v>
      </c>
      <c r="BZ253" s="23">
        <f t="shared" ca="1" si="261"/>
        <v>0</v>
      </c>
      <c r="CA253" s="23">
        <f t="shared" ca="1" si="262"/>
        <v>0</v>
      </c>
      <c r="CB253" s="23">
        <f t="shared" ca="1" si="267"/>
        <v>0</v>
      </c>
      <c r="CC253" s="23">
        <f t="shared" ca="1" si="268"/>
        <v>0</v>
      </c>
      <c r="CD253" s="23">
        <f t="shared" ca="1" si="280"/>
        <v>0</v>
      </c>
      <c r="CE253" s="23">
        <f t="shared" ca="1" si="281"/>
        <v>0</v>
      </c>
      <c r="CF253" s="23">
        <f t="shared" ca="1" si="282"/>
        <v>0</v>
      </c>
      <c r="CG253" s="23">
        <f t="shared" ca="1" si="283"/>
        <v>0</v>
      </c>
      <c r="CH253" s="23">
        <f t="shared" ca="1" si="290"/>
        <v>0</v>
      </c>
      <c r="CI253" s="23">
        <f t="shared" ca="1" si="291"/>
        <v>0</v>
      </c>
      <c r="CJ253" s="236">
        <f t="shared" ca="1" si="239"/>
        <v>0</v>
      </c>
      <c r="CQ253" s="23">
        <f t="shared" ca="1" si="255"/>
        <v>0</v>
      </c>
      <c r="CR253" s="23">
        <f t="shared" ca="1" si="256"/>
        <v>0</v>
      </c>
      <c r="CS253" s="23">
        <f t="shared" ca="1" si="284"/>
        <v>0</v>
      </c>
      <c r="CT253" s="23">
        <f t="shared" ca="1" si="285"/>
        <v>0</v>
      </c>
      <c r="CU253" s="23">
        <f t="shared" ca="1" si="286"/>
        <v>0</v>
      </c>
      <c r="CV253" s="23">
        <f t="shared" ca="1" si="287"/>
        <v>0</v>
      </c>
    </row>
    <row r="254" spans="1:100" x14ac:dyDescent="0.2">
      <c r="A254" s="180">
        <f ca="1">VLOOKUP($D254,Curves!$A$2:$I$1700,9)</f>
        <v>6.3234581793738004E-2</v>
      </c>
      <c r="B254" s="86">
        <f t="shared" ca="1" si="222"/>
        <v>0.28006808457609578</v>
      </c>
      <c r="C254" s="86">
        <f t="shared" ca="1" si="223"/>
        <v>30</v>
      </c>
      <c r="D254" s="143">
        <f t="shared" ca="1" si="240"/>
        <v>44348</v>
      </c>
      <c r="E254" s="181">
        <f ca="1">VLOOKUP($D254,Curves!$A$2:$H$1700,2)*$B254</f>
        <v>1.4241462100694471</v>
      </c>
      <c r="F254" s="180">
        <f ca="1">VLOOKUP($D254,Curves!$A$2:$H$1700,3)*$B254</f>
        <v>9.2422467910111605E-2</v>
      </c>
      <c r="G254" s="180">
        <f ca="1">VLOOKUP($D254,Curves!$A$2:$H$1700,7)*$B254</f>
        <v>0</v>
      </c>
      <c r="H254" s="180">
        <f ca="1">VLOOKUP($D254,Curves!$A$2:$H$1700,5)*$B254</f>
        <v>0</v>
      </c>
      <c r="I254" s="180">
        <f ca="1">VLOOKUP($D254,Curves!$A$2:$H$1700,4)*$B254</f>
        <v>0</v>
      </c>
      <c r="J254" s="182">
        <f ca="1">VLOOKUP($D254,Curves!$A$2:$H$1700,8)*$B254</f>
        <v>0</v>
      </c>
      <c r="K254" s="180">
        <f t="shared" ca="1" si="224"/>
        <v>12.681096575520852</v>
      </c>
      <c r="L254" s="144">
        <f ca="1">VLOOKUP($D254,Curves!$N$2:$T$2600,2)*$B254</f>
        <v>9.3083990900825047</v>
      </c>
      <c r="M254" s="145">
        <f ca="1">VLOOKUP($D254,Curves!$N$2:$T$2600,3)*$B254</f>
        <v>5.3969119897813655</v>
      </c>
      <c r="N254" s="189">
        <f t="shared" ca="1" si="225"/>
        <v>0</v>
      </c>
      <c r="O254" s="190">
        <f t="shared" ca="1" si="226"/>
        <v>0</v>
      </c>
      <c r="P254" s="181">
        <f t="shared" ca="1" si="221"/>
        <v>12.681096575520852</v>
      </c>
      <c r="Q254" s="144">
        <f ca="1">VLOOKUP($D254,Curves!$N$2:$T$2600,4)*$B254</f>
        <v>8.9302107559055255</v>
      </c>
      <c r="R254" s="145">
        <f ca="1">VLOOKUP($D254,Curves!$N$2:$T$2600,5)*$B254</f>
        <v>6.8196578594279327</v>
      </c>
      <c r="S254" s="189">
        <f t="shared" ca="1" si="227"/>
        <v>0</v>
      </c>
      <c r="T254" s="190">
        <f t="shared" ca="1" si="228"/>
        <v>0</v>
      </c>
      <c r="U254" s="157">
        <f t="shared" ca="1" si="229"/>
        <v>12.681096575520852</v>
      </c>
      <c r="V254" s="157">
        <f t="shared" ca="1" si="230"/>
        <v>12.681096575520852</v>
      </c>
      <c r="W254" s="157">
        <f t="shared" ca="1" si="231"/>
        <v>12.681096575520852</v>
      </c>
      <c r="X254" s="144">
        <f ca="1">VLOOKUP($D254,Curves!$N$2:$T$2600,6)*$B254</f>
        <v>8.4531964636927306</v>
      </c>
      <c r="Y254" s="145">
        <f ca="1">VLOOKUP($D254,Curves!$N$2:$T$2600,7)*$B254</f>
        <v>5.130113986131172</v>
      </c>
      <c r="Z254" s="208">
        <f t="shared" ca="1" si="232"/>
        <v>0</v>
      </c>
      <c r="AA254" s="189">
        <f t="shared" ca="1" si="233"/>
        <v>0</v>
      </c>
      <c r="AB254" s="189">
        <f t="shared" ca="1" si="279"/>
        <v>0</v>
      </c>
      <c r="AC254" s="189">
        <f t="shared" ca="1" si="279"/>
        <v>0</v>
      </c>
      <c r="AD254" s="189">
        <f t="shared" ca="1" si="235"/>
        <v>0</v>
      </c>
      <c r="AE254" s="190">
        <f t="shared" ca="1" si="236"/>
        <v>0</v>
      </c>
      <c r="AF254" s="23">
        <f t="shared" ca="1" si="257"/>
        <v>0</v>
      </c>
      <c r="AG254" s="23">
        <f t="shared" ca="1" si="258"/>
        <v>0</v>
      </c>
      <c r="AH254" s="23">
        <f t="shared" ca="1" si="265"/>
        <v>0</v>
      </c>
      <c r="AI254" s="23">
        <f t="shared" ca="1" si="266"/>
        <v>0</v>
      </c>
      <c r="AJ254" s="23">
        <f t="shared" ca="1" si="271"/>
        <v>0</v>
      </c>
      <c r="AK254" s="23">
        <f t="shared" ca="1" si="272"/>
        <v>0</v>
      </c>
      <c r="AL254" s="23">
        <f t="shared" ca="1" si="273"/>
        <v>0</v>
      </c>
      <c r="AM254" s="23">
        <f t="shared" ca="1" si="274"/>
        <v>0</v>
      </c>
      <c r="AN254" s="23">
        <f t="shared" ca="1" si="277"/>
        <v>0</v>
      </c>
      <c r="AO254" s="23">
        <f t="shared" ca="1" si="278"/>
        <v>0</v>
      </c>
      <c r="AP254" s="23">
        <f t="shared" ca="1" si="292"/>
        <v>0</v>
      </c>
      <c r="AQ254" s="23">
        <f t="shared" ca="1" si="293"/>
        <v>0</v>
      </c>
      <c r="AR254" s="236">
        <f t="shared" ca="1" si="237"/>
        <v>0</v>
      </c>
      <c r="AS254" s="23">
        <f t="shared" ca="1" si="245"/>
        <v>0</v>
      </c>
      <c r="AT254" s="23">
        <f t="shared" ca="1" si="246"/>
        <v>0</v>
      </c>
      <c r="AU254" s="23">
        <f t="shared" ca="1" si="249"/>
        <v>0</v>
      </c>
      <c r="AV254" s="23">
        <f t="shared" ca="1" si="250"/>
        <v>0</v>
      </c>
      <c r="AW254" s="23">
        <f t="shared" ca="1" si="259"/>
        <v>0</v>
      </c>
      <c r="AX254" s="23">
        <f t="shared" ca="1" si="260"/>
        <v>0</v>
      </c>
      <c r="AY254" s="23">
        <f t="shared" ca="1" si="263"/>
        <v>0</v>
      </c>
      <c r="AZ254" s="23">
        <f t="shared" ca="1" si="264"/>
        <v>0</v>
      </c>
      <c r="BA254" s="23">
        <f t="shared" ca="1" si="269"/>
        <v>0</v>
      </c>
      <c r="BB254" s="23">
        <f t="shared" ca="1" si="270"/>
        <v>0</v>
      </c>
      <c r="BC254" s="23">
        <f t="shared" ca="1" si="275"/>
        <v>0</v>
      </c>
      <c r="BD254" s="23">
        <f t="shared" ca="1" si="276"/>
        <v>0</v>
      </c>
      <c r="BE254" s="23">
        <f t="shared" ca="1" si="288"/>
        <v>0</v>
      </c>
      <c r="BF254" s="23">
        <f t="shared" ca="1" si="289"/>
        <v>0</v>
      </c>
      <c r="BG254" s="23"/>
      <c r="BH254" s="23"/>
      <c r="BI254" s="23"/>
      <c r="BJ254" s="23"/>
      <c r="BK254" s="23"/>
      <c r="BL254" s="23"/>
      <c r="BM254" s="23"/>
      <c r="BN254" s="23"/>
      <c r="BO254" s="236">
        <f t="shared" ca="1" si="238"/>
        <v>0</v>
      </c>
      <c r="BP254" s="23">
        <f t="shared" ca="1" si="241"/>
        <v>0</v>
      </c>
      <c r="BQ254" s="23">
        <f t="shared" ca="1" si="242"/>
        <v>0</v>
      </c>
      <c r="BR254" s="23">
        <f t="shared" ca="1" si="243"/>
        <v>0</v>
      </c>
      <c r="BS254" s="23">
        <f t="shared" ca="1" si="244"/>
        <v>0</v>
      </c>
      <c r="BT254" s="23">
        <f t="shared" ca="1" si="247"/>
        <v>0</v>
      </c>
      <c r="BU254" s="23">
        <f t="shared" ca="1" si="248"/>
        <v>0</v>
      </c>
      <c r="BV254" s="23">
        <f t="shared" ca="1" si="251"/>
        <v>0</v>
      </c>
      <c r="BW254" s="23">
        <f t="shared" ca="1" si="252"/>
        <v>0</v>
      </c>
      <c r="BX254" s="23">
        <f t="shared" ca="1" si="253"/>
        <v>0</v>
      </c>
      <c r="BY254" s="23">
        <f t="shared" ca="1" si="254"/>
        <v>0</v>
      </c>
      <c r="BZ254" s="23">
        <f t="shared" ca="1" si="261"/>
        <v>0</v>
      </c>
      <c r="CA254" s="23">
        <f t="shared" ca="1" si="262"/>
        <v>0</v>
      </c>
      <c r="CB254" s="23">
        <f t="shared" ca="1" si="267"/>
        <v>0</v>
      </c>
      <c r="CC254" s="23">
        <f t="shared" ca="1" si="268"/>
        <v>0</v>
      </c>
      <c r="CD254" s="23">
        <f t="shared" ca="1" si="280"/>
        <v>0</v>
      </c>
      <c r="CE254" s="23">
        <f t="shared" ca="1" si="281"/>
        <v>0</v>
      </c>
      <c r="CF254" s="23">
        <f t="shared" ca="1" si="282"/>
        <v>0</v>
      </c>
      <c r="CG254" s="23">
        <f t="shared" ca="1" si="283"/>
        <v>0</v>
      </c>
      <c r="CH254" s="23">
        <f t="shared" ca="1" si="290"/>
        <v>0</v>
      </c>
      <c r="CI254" s="23">
        <f t="shared" ca="1" si="291"/>
        <v>0</v>
      </c>
      <c r="CJ254" s="236">
        <f t="shared" ca="1" si="239"/>
        <v>0</v>
      </c>
      <c r="CQ254" s="23">
        <f t="shared" ca="1" si="255"/>
        <v>0</v>
      </c>
      <c r="CR254" s="23">
        <f t="shared" ca="1" si="256"/>
        <v>0</v>
      </c>
      <c r="CS254" s="23">
        <f t="shared" ca="1" si="284"/>
        <v>0</v>
      </c>
      <c r="CT254" s="23">
        <f t="shared" ca="1" si="285"/>
        <v>0</v>
      </c>
      <c r="CU254" s="23">
        <f t="shared" ca="1" si="286"/>
        <v>0</v>
      </c>
      <c r="CV254" s="23">
        <f t="shared" ca="1" si="287"/>
        <v>0</v>
      </c>
    </row>
    <row r="255" spans="1:100" x14ac:dyDescent="0.2">
      <c r="A255" s="180">
        <f ca="1">VLOOKUP($D255,Curves!$A$2:$I$1700,9)</f>
        <v>6.3254660279677993E-2</v>
      </c>
      <c r="B255" s="86">
        <f t="shared" ca="1" si="222"/>
        <v>0.27852835075650811</v>
      </c>
      <c r="C255" s="86">
        <f t="shared" ca="1" si="223"/>
        <v>31</v>
      </c>
      <c r="D255" s="143">
        <f t="shared" ca="1" si="240"/>
        <v>44378</v>
      </c>
      <c r="E255" s="181">
        <f ca="1">VLOOKUP($D255,Curves!$A$2:$H$1700,2)*$B255</f>
        <v>1.4204945888581912</v>
      </c>
      <c r="F255" s="180">
        <f ca="1">VLOOKUP($D255,Curves!$A$2:$H$1700,3)*$B255</f>
        <v>9.191435574964768E-2</v>
      </c>
      <c r="G255" s="180">
        <f ca="1">VLOOKUP($D255,Curves!$A$2:$H$1700,7)*$B255</f>
        <v>0</v>
      </c>
      <c r="H255" s="180">
        <f ca="1">VLOOKUP($D255,Curves!$A$2:$H$1700,5)*$B255</f>
        <v>0</v>
      </c>
      <c r="I255" s="180">
        <f ca="1">VLOOKUP($D255,Curves!$A$2:$H$1700,4)*$B255</f>
        <v>0</v>
      </c>
      <c r="J255" s="182">
        <f ca="1">VLOOKUP($D255,Curves!$A$2:$H$1700,8)*$B255</f>
        <v>0</v>
      </c>
      <c r="K255" s="180">
        <f t="shared" ca="1" si="224"/>
        <v>12.653709416436435</v>
      </c>
      <c r="L255" s="144">
        <f ca="1">VLOOKUP($D255,Curves!$N$2:$T$2600,2)*$B255</f>
        <v>8.1431107846861792</v>
      </c>
      <c r="M255" s="145">
        <f ca="1">VLOOKUP($D255,Curves!$N$2:$T$2600,3)*$B255</f>
        <v>5.6095609842360732</v>
      </c>
      <c r="N255" s="189">
        <f t="shared" ca="1" si="225"/>
        <v>0</v>
      </c>
      <c r="O255" s="190">
        <f t="shared" ca="1" si="226"/>
        <v>0</v>
      </c>
      <c r="P255" s="181">
        <f t="shared" ca="1" si="221"/>
        <v>12.653709416436435</v>
      </c>
      <c r="Q255" s="144">
        <f ca="1">VLOOKUP($D255,Curves!$N$2:$T$2600,4)*$B255</f>
        <v>8.3936904104572161</v>
      </c>
      <c r="R255" s="145">
        <f ca="1">VLOOKUP($D255,Curves!$N$2:$T$2600,5)*$B255</f>
        <v>6.3671580982937757</v>
      </c>
      <c r="S255" s="189">
        <f t="shared" ca="1" si="227"/>
        <v>0</v>
      </c>
      <c r="T255" s="190">
        <f t="shared" ca="1" si="228"/>
        <v>0</v>
      </c>
      <c r="U255" s="157">
        <f t="shared" ca="1" si="229"/>
        <v>12.653709416436435</v>
      </c>
      <c r="V255" s="157">
        <f t="shared" ca="1" si="230"/>
        <v>12.653709416436435</v>
      </c>
      <c r="W255" s="157">
        <f t="shared" ca="1" si="231"/>
        <v>12.653709416436435</v>
      </c>
      <c r="X255" s="144">
        <f ca="1">VLOOKUP($D255,Curves!$N$2:$T$2600,6)*$B255</f>
        <v>7.8782398366527255</v>
      </c>
      <c r="Y255" s="145">
        <f ca="1">VLOOKUP($D255,Curves!$N$2:$T$2600,7)*$B255</f>
        <v>4.6846443408694496</v>
      </c>
      <c r="Z255" s="208">
        <f t="shared" ca="1" si="232"/>
        <v>0</v>
      </c>
      <c r="AA255" s="189">
        <f t="shared" ca="1" si="233"/>
        <v>0</v>
      </c>
      <c r="AB255" s="189">
        <f t="shared" ca="1" si="279"/>
        <v>0</v>
      </c>
      <c r="AC255" s="189">
        <f t="shared" ca="1" si="279"/>
        <v>0</v>
      </c>
      <c r="AD255" s="189">
        <f t="shared" ca="1" si="235"/>
        <v>0</v>
      </c>
      <c r="AE255" s="190">
        <f t="shared" ca="1" si="236"/>
        <v>0</v>
      </c>
      <c r="AF255" s="23">
        <f t="shared" ca="1" si="257"/>
        <v>0</v>
      </c>
      <c r="AG255" s="23">
        <f t="shared" ca="1" si="258"/>
        <v>0</v>
      </c>
      <c r="AH255" s="23">
        <f t="shared" ca="1" si="265"/>
        <v>0</v>
      </c>
      <c r="AI255" s="23">
        <f t="shared" ca="1" si="266"/>
        <v>0</v>
      </c>
      <c r="AJ255" s="23">
        <f t="shared" ca="1" si="271"/>
        <v>0</v>
      </c>
      <c r="AK255" s="23">
        <f t="shared" ca="1" si="272"/>
        <v>0</v>
      </c>
      <c r="AL255" s="23">
        <f t="shared" ca="1" si="273"/>
        <v>0</v>
      </c>
      <c r="AM255" s="23">
        <f t="shared" ca="1" si="274"/>
        <v>0</v>
      </c>
      <c r="AN255" s="23">
        <f t="shared" ca="1" si="277"/>
        <v>0</v>
      </c>
      <c r="AO255" s="23">
        <f t="shared" ca="1" si="278"/>
        <v>0</v>
      </c>
      <c r="AP255" s="23">
        <f t="shared" ca="1" si="292"/>
        <v>0</v>
      </c>
      <c r="AQ255" s="23">
        <f t="shared" ca="1" si="293"/>
        <v>0</v>
      </c>
      <c r="AR255" s="236">
        <f t="shared" ca="1" si="237"/>
        <v>0</v>
      </c>
      <c r="AS255" s="23">
        <f t="shared" ca="1" si="245"/>
        <v>0</v>
      </c>
      <c r="AT255" s="23">
        <f t="shared" ca="1" si="246"/>
        <v>0</v>
      </c>
      <c r="AU255" s="23">
        <f t="shared" ca="1" si="249"/>
        <v>0</v>
      </c>
      <c r="AV255" s="23">
        <f t="shared" ca="1" si="250"/>
        <v>0</v>
      </c>
      <c r="AW255" s="23">
        <f t="shared" ca="1" si="259"/>
        <v>0</v>
      </c>
      <c r="AX255" s="23">
        <f t="shared" ca="1" si="260"/>
        <v>0</v>
      </c>
      <c r="AY255" s="23">
        <f t="shared" ca="1" si="263"/>
        <v>0</v>
      </c>
      <c r="AZ255" s="23">
        <f t="shared" ca="1" si="264"/>
        <v>0</v>
      </c>
      <c r="BA255" s="23">
        <f t="shared" ca="1" si="269"/>
        <v>0</v>
      </c>
      <c r="BB255" s="23">
        <f t="shared" ca="1" si="270"/>
        <v>0</v>
      </c>
      <c r="BC255" s="23">
        <f t="shared" ca="1" si="275"/>
        <v>0</v>
      </c>
      <c r="BD255" s="23">
        <f t="shared" ca="1" si="276"/>
        <v>0</v>
      </c>
      <c r="BE255" s="23">
        <f t="shared" ca="1" si="288"/>
        <v>0</v>
      </c>
      <c r="BF255" s="23">
        <f t="shared" ca="1" si="289"/>
        <v>0</v>
      </c>
      <c r="BG255" s="23"/>
      <c r="BH255" s="23"/>
      <c r="BI255" s="23"/>
      <c r="BJ255" s="23"/>
      <c r="BK255" s="23"/>
      <c r="BL255" s="23"/>
      <c r="BM255" s="23"/>
      <c r="BN255" s="23"/>
      <c r="BO255" s="236">
        <f t="shared" ca="1" si="238"/>
        <v>0</v>
      </c>
      <c r="BP255" s="23">
        <f t="shared" ca="1" si="241"/>
        <v>0</v>
      </c>
      <c r="BQ255" s="23">
        <f t="shared" ca="1" si="242"/>
        <v>0</v>
      </c>
      <c r="BR255" s="23">
        <f t="shared" ca="1" si="243"/>
        <v>0</v>
      </c>
      <c r="BS255" s="23">
        <f t="shared" ca="1" si="244"/>
        <v>0</v>
      </c>
      <c r="BT255" s="23">
        <f t="shared" ca="1" si="247"/>
        <v>0</v>
      </c>
      <c r="BU255" s="23">
        <f t="shared" ca="1" si="248"/>
        <v>0</v>
      </c>
      <c r="BV255" s="23">
        <f t="shared" ca="1" si="251"/>
        <v>0</v>
      </c>
      <c r="BW255" s="23">
        <f t="shared" ca="1" si="252"/>
        <v>0</v>
      </c>
      <c r="BX255" s="23">
        <f t="shared" ca="1" si="253"/>
        <v>0</v>
      </c>
      <c r="BY255" s="23">
        <f t="shared" ca="1" si="254"/>
        <v>0</v>
      </c>
      <c r="BZ255" s="23">
        <f t="shared" ca="1" si="261"/>
        <v>0</v>
      </c>
      <c r="CA255" s="23">
        <f t="shared" ca="1" si="262"/>
        <v>0</v>
      </c>
      <c r="CB255" s="23">
        <f t="shared" ca="1" si="267"/>
        <v>0</v>
      </c>
      <c r="CC255" s="23">
        <f t="shared" ca="1" si="268"/>
        <v>0</v>
      </c>
      <c r="CD255" s="23">
        <f t="shared" ca="1" si="280"/>
        <v>0</v>
      </c>
      <c r="CE255" s="23">
        <f t="shared" ca="1" si="281"/>
        <v>0</v>
      </c>
      <c r="CF255" s="23">
        <f t="shared" ca="1" si="282"/>
        <v>0</v>
      </c>
      <c r="CG255" s="23">
        <f t="shared" ca="1" si="283"/>
        <v>0</v>
      </c>
      <c r="CH255" s="23">
        <f t="shared" ca="1" si="290"/>
        <v>0</v>
      </c>
      <c r="CI255" s="23">
        <f t="shared" ca="1" si="291"/>
        <v>0</v>
      </c>
      <c r="CJ255" s="236">
        <f t="shared" ca="1" si="239"/>
        <v>0</v>
      </c>
      <c r="CQ255" s="23">
        <f t="shared" ca="1" si="255"/>
        <v>0</v>
      </c>
      <c r="CR255" s="23">
        <f t="shared" ca="1" si="256"/>
        <v>0</v>
      </c>
      <c r="CS255" s="23">
        <f t="shared" ca="1" si="284"/>
        <v>0</v>
      </c>
      <c r="CT255" s="23">
        <f t="shared" ca="1" si="285"/>
        <v>0</v>
      </c>
      <c r="CU255" s="23">
        <f t="shared" ca="1" si="286"/>
        <v>0</v>
      </c>
      <c r="CV255" s="23">
        <f t="shared" ca="1" si="287"/>
        <v>0</v>
      </c>
    </row>
    <row r="256" spans="1:100" x14ac:dyDescent="0.2">
      <c r="A256" s="180">
        <f ca="1">VLOOKUP($D256,Curves!$A$2:$I$1700,9)</f>
        <v>6.3275408048623E-2</v>
      </c>
      <c r="B256" s="86">
        <f t="shared" ca="1" si="222"/>
        <v>0.27694525581627144</v>
      </c>
      <c r="C256" s="86">
        <f t="shared" ca="1" si="223"/>
        <v>31</v>
      </c>
      <c r="D256" s="143">
        <f t="shared" ca="1" si="240"/>
        <v>44409</v>
      </c>
      <c r="E256" s="181">
        <f ca="1">VLOOKUP($D256,Curves!$A$2:$H$1700,2)*$B256</f>
        <v>1.4151902572211472</v>
      </c>
      <c r="F256" s="180">
        <f ca="1">VLOOKUP($D256,Curves!$A$2:$H$1700,3)*$B256</f>
        <v>9.1391934419369575E-2</v>
      </c>
      <c r="G256" s="180">
        <f ca="1">VLOOKUP($D256,Curves!$A$2:$H$1700,7)*$B256</f>
        <v>0</v>
      </c>
      <c r="H256" s="180">
        <f ca="1">VLOOKUP($D256,Curves!$A$2:$H$1700,5)*$B256</f>
        <v>0</v>
      </c>
      <c r="I256" s="180">
        <f ca="1">VLOOKUP($D256,Curves!$A$2:$H$1700,4)*$B256</f>
        <v>0</v>
      </c>
      <c r="J256" s="182">
        <f ca="1">VLOOKUP($D256,Curves!$A$2:$H$1700,8)*$B256</f>
        <v>0</v>
      </c>
      <c r="K256" s="180">
        <f t="shared" ca="1" si="224"/>
        <v>12.613926929158604</v>
      </c>
      <c r="L256" s="144">
        <f ca="1">VLOOKUP($D256,Curves!$N$2:$T$2600,2)*$B256</f>
        <v>6.904179222610952</v>
      </c>
      <c r="M256" s="145">
        <f ca="1">VLOOKUP($D256,Curves!$N$2:$T$2600,3)*$B256</f>
        <v>4.2621874870124179</v>
      </c>
      <c r="N256" s="189">
        <f t="shared" ca="1" si="225"/>
        <v>0</v>
      </c>
      <c r="O256" s="190">
        <f t="shared" ca="1" si="226"/>
        <v>0</v>
      </c>
      <c r="P256" s="181">
        <f t="shared" ca="1" si="221"/>
        <v>12.613926929158604</v>
      </c>
      <c r="Q256" s="144">
        <f ca="1">VLOOKUP($D256,Curves!$N$2:$T$2600,4)*$B256</f>
        <v>7.3911420440456732</v>
      </c>
      <c r="R256" s="145">
        <f ca="1">VLOOKUP($D256,Curves!$N$2:$T$2600,5)*$B256</f>
        <v>5.3422739846958756</v>
      </c>
      <c r="S256" s="189">
        <f t="shared" ca="1" si="227"/>
        <v>0</v>
      </c>
      <c r="T256" s="190">
        <f t="shared" ca="1" si="228"/>
        <v>0</v>
      </c>
      <c r="U256" s="157">
        <f t="shared" ca="1" si="229"/>
        <v>12.613926929158604</v>
      </c>
      <c r="V256" s="157">
        <f t="shared" ca="1" si="230"/>
        <v>12.613926929158604</v>
      </c>
      <c r="W256" s="157">
        <f t="shared" ca="1" si="231"/>
        <v>12.613926929158604</v>
      </c>
      <c r="X256" s="144">
        <f ca="1">VLOOKUP($D256,Curves!$N$2:$T$2600,6)*$B256</f>
        <v>5.2897215123283905</v>
      </c>
      <c r="Y256" s="145">
        <f ca="1">VLOOKUP($D256,Curves!$N$2:$T$2600,7)*$B256</f>
        <v>2.1570295563618571</v>
      </c>
      <c r="Z256" s="208">
        <f t="shared" ca="1" si="232"/>
        <v>0</v>
      </c>
      <c r="AA256" s="189">
        <f t="shared" ca="1" si="233"/>
        <v>0</v>
      </c>
      <c r="AB256" s="189">
        <f t="shared" ca="1" si="279"/>
        <v>0</v>
      </c>
      <c r="AC256" s="189">
        <f t="shared" ca="1" si="279"/>
        <v>0</v>
      </c>
      <c r="AD256" s="189">
        <f t="shared" ca="1" si="235"/>
        <v>0</v>
      </c>
      <c r="AE256" s="190">
        <f t="shared" ca="1" si="236"/>
        <v>0</v>
      </c>
      <c r="AF256" s="23">
        <f t="shared" ca="1" si="257"/>
        <v>0</v>
      </c>
      <c r="AG256" s="23">
        <f t="shared" ca="1" si="258"/>
        <v>0</v>
      </c>
      <c r="AH256" s="23">
        <f t="shared" ca="1" si="265"/>
        <v>0</v>
      </c>
      <c r="AI256" s="23">
        <f t="shared" ca="1" si="266"/>
        <v>0</v>
      </c>
      <c r="AJ256" s="23">
        <f t="shared" ca="1" si="271"/>
        <v>0</v>
      </c>
      <c r="AK256" s="23">
        <f t="shared" ca="1" si="272"/>
        <v>0</v>
      </c>
      <c r="AL256" s="23">
        <f t="shared" ca="1" si="273"/>
        <v>0</v>
      </c>
      <c r="AM256" s="23">
        <f t="shared" ca="1" si="274"/>
        <v>0</v>
      </c>
      <c r="AN256" s="23">
        <f t="shared" ca="1" si="277"/>
        <v>0</v>
      </c>
      <c r="AO256" s="23">
        <f t="shared" ca="1" si="278"/>
        <v>0</v>
      </c>
      <c r="AP256" s="23">
        <f t="shared" ca="1" si="292"/>
        <v>0</v>
      </c>
      <c r="AQ256" s="23">
        <f t="shared" ca="1" si="293"/>
        <v>0</v>
      </c>
      <c r="AR256" s="236">
        <f t="shared" ca="1" si="237"/>
        <v>0</v>
      </c>
      <c r="AS256" s="23">
        <f t="shared" ca="1" si="245"/>
        <v>0</v>
      </c>
      <c r="AT256" s="23">
        <f t="shared" ca="1" si="246"/>
        <v>0</v>
      </c>
      <c r="AU256" s="23">
        <f t="shared" ca="1" si="249"/>
        <v>0</v>
      </c>
      <c r="AV256" s="23">
        <f t="shared" ca="1" si="250"/>
        <v>0</v>
      </c>
      <c r="AW256" s="23">
        <f t="shared" ca="1" si="259"/>
        <v>0</v>
      </c>
      <c r="AX256" s="23">
        <f t="shared" ca="1" si="260"/>
        <v>0</v>
      </c>
      <c r="AY256" s="23">
        <f t="shared" ca="1" si="263"/>
        <v>0</v>
      </c>
      <c r="AZ256" s="23">
        <f t="shared" ca="1" si="264"/>
        <v>0</v>
      </c>
      <c r="BA256" s="23">
        <f t="shared" ca="1" si="269"/>
        <v>0</v>
      </c>
      <c r="BB256" s="23">
        <f t="shared" ca="1" si="270"/>
        <v>0</v>
      </c>
      <c r="BC256" s="23">
        <f t="shared" ca="1" si="275"/>
        <v>0</v>
      </c>
      <c r="BD256" s="23">
        <f t="shared" ca="1" si="276"/>
        <v>0</v>
      </c>
      <c r="BE256" s="23">
        <f t="shared" ca="1" si="288"/>
        <v>0</v>
      </c>
      <c r="BF256" s="23">
        <f t="shared" ca="1" si="289"/>
        <v>0</v>
      </c>
      <c r="BG256" s="23"/>
      <c r="BH256" s="23"/>
      <c r="BI256" s="23"/>
      <c r="BJ256" s="23"/>
      <c r="BK256" s="23"/>
      <c r="BL256" s="23"/>
      <c r="BM256" s="23"/>
      <c r="BN256" s="23"/>
      <c r="BO256" s="236">
        <f t="shared" ca="1" si="238"/>
        <v>0</v>
      </c>
      <c r="BP256" s="23">
        <f t="shared" ca="1" si="241"/>
        <v>0</v>
      </c>
      <c r="BQ256" s="23">
        <f t="shared" ca="1" si="242"/>
        <v>0</v>
      </c>
      <c r="BR256" s="23">
        <f t="shared" ca="1" si="243"/>
        <v>0</v>
      </c>
      <c r="BS256" s="23">
        <f t="shared" ca="1" si="244"/>
        <v>0</v>
      </c>
      <c r="BT256" s="23">
        <f t="shared" ca="1" si="247"/>
        <v>0</v>
      </c>
      <c r="BU256" s="23">
        <f t="shared" ca="1" si="248"/>
        <v>0</v>
      </c>
      <c r="BV256" s="23">
        <f t="shared" ca="1" si="251"/>
        <v>0</v>
      </c>
      <c r="BW256" s="23">
        <f t="shared" ca="1" si="252"/>
        <v>0</v>
      </c>
      <c r="BX256" s="23">
        <f t="shared" ca="1" si="253"/>
        <v>0</v>
      </c>
      <c r="BY256" s="23">
        <f t="shared" ca="1" si="254"/>
        <v>0</v>
      </c>
      <c r="BZ256" s="23">
        <f t="shared" ca="1" si="261"/>
        <v>0</v>
      </c>
      <c r="CA256" s="23">
        <f t="shared" ca="1" si="262"/>
        <v>0</v>
      </c>
      <c r="CB256" s="23">
        <f t="shared" ca="1" si="267"/>
        <v>0</v>
      </c>
      <c r="CC256" s="23">
        <f t="shared" ca="1" si="268"/>
        <v>0</v>
      </c>
      <c r="CD256" s="23">
        <f t="shared" ca="1" si="280"/>
        <v>0</v>
      </c>
      <c r="CE256" s="23">
        <f t="shared" ca="1" si="281"/>
        <v>0</v>
      </c>
      <c r="CF256" s="23">
        <f t="shared" ca="1" si="282"/>
        <v>0</v>
      </c>
      <c r="CG256" s="23">
        <f t="shared" ca="1" si="283"/>
        <v>0</v>
      </c>
      <c r="CH256" s="23">
        <f t="shared" ca="1" si="290"/>
        <v>0</v>
      </c>
      <c r="CI256" s="23">
        <f t="shared" ca="1" si="291"/>
        <v>0</v>
      </c>
      <c r="CJ256" s="236">
        <f t="shared" ca="1" si="239"/>
        <v>0</v>
      </c>
      <c r="CQ256" s="23">
        <f t="shared" ca="1" si="255"/>
        <v>0</v>
      </c>
      <c r="CR256" s="23">
        <f t="shared" ca="1" si="256"/>
        <v>0</v>
      </c>
      <c r="CS256" s="23">
        <f t="shared" ca="1" si="284"/>
        <v>0</v>
      </c>
      <c r="CT256" s="23">
        <f t="shared" ca="1" si="285"/>
        <v>0</v>
      </c>
      <c r="CU256" s="23">
        <f t="shared" ca="1" si="286"/>
        <v>0</v>
      </c>
      <c r="CV256" s="23">
        <f t="shared" ca="1" si="287"/>
        <v>0</v>
      </c>
    </row>
    <row r="257" spans="1:100" x14ac:dyDescent="0.2">
      <c r="A257" s="180">
        <f ca="1">VLOOKUP($D257,Curves!$A$2:$I$1700,9)</f>
        <v>6.3296155817711003E-2</v>
      </c>
      <c r="B257" s="86">
        <f t="shared" ca="1" si="222"/>
        <v>0.27537021991560273</v>
      </c>
      <c r="C257" s="86">
        <f t="shared" ca="1" si="223"/>
        <v>30</v>
      </c>
      <c r="D257" s="143">
        <f t="shared" ca="1" si="240"/>
        <v>44440</v>
      </c>
      <c r="E257" s="181">
        <f ca="1">VLOOKUP($D257,Curves!$A$2:$H$1700,2)*$B257</f>
        <v>1.4118231175072951</v>
      </c>
      <c r="F257" s="180">
        <f ca="1">VLOOKUP($D257,Curves!$A$2:$H$1700,3)*$B257</f>
        <v>9.0872172572148913E-2</v>
      </c>
      <c r="G257" s="180">
        <f ca="1">VLOOKUP($D257,Curves!$A$2:$H$1700,7)*$B257</f>
        <v>0</v>
      </c>
      <c r="H257" s="180">
        <f ca="1">VLOOKUP($D257,Curves!$A$2:$H$1700,5)*$B257</f>
        <v>0</v>
      </c>
      <c r="I257" s="180">
        <f ca="1">VLOOKUP($D257,Curves!$A$2:$H$1700,4)*$B257</f>
        <v>0</v>
      </c>
      <c r="J257" s="182">
        <f ca="1">VLOOKUP($D257,Curves!$A$2:$H$1700,8)*$B257</f>
        <v>0</v>
      </c>
      <c r="K257" s="180">
        <f t="shared" ca="1" si="224"/>
        <v>12.588673381304712</v>
      </c>
      <c r="L257" s="144">
        <f ca="1">VLOOKUP($D257,Curves!$N$2:$T$2600,2)*$B257</f>
        <v>7.0025990629463797</v>
      </c>
      <c r="M257" s="145">
        <f ca="1">VLOOKUP($D257,Curves!$N$2:$T$2600,3)*$B257</f>
        <v>4.2214254713061896</v>
      </c>
      <c r="N257" s="189">
        <f t="shared" ca="1" si="225"/>
        <v>0</v>
      </c>
      <c r="O257" s="190">
        <f t="shared" ca="1" si="226"/>
        <v>0</v>
      </c>
      <c r="P257" s="181">
        <f t="shared" ca="1" si="221"/>
        <v>12.588673381304712</v>
      </c>
      <c r="Q257" s="144">
        <f ca="1">VLOOKUP($D257,Curves!$N$2:$T$2600,4)*$B257</f>
        <v>7.7621626619251778</v>
      </c>
      <c r="R257" s="145">
        <f ca="1">VLOOKUP($D257,Curves!$N$2:$T$2600,5)*$B257</f>
        <v>3.9708385711829912</v>
      </c>
      <c r="S257" s="189">
        <f t="shared" ca="1" si="227"/>
        <v>0</v>
      </c>
      <c r="T257" s="190">
        <f t="shared" ca="1" si="228"/>
        <v>0</v>
      </c>
      <c r="U257" s="157">
        <f t="shared" ca="1" si="229"/>
        <v>12.588673381304712</v>
      </c>
      <c r="V257" s="157">
        <f t="shared" ca="1" si="230"/>
        <v>12.588673381304712</v>
      </c>
      <c r="W257" s="157">
        <f t="shared" ca="1" si="231"/>
        <v>12.588673381304712</v>
      </c>
      <c r="X257" s="144">
        <f ca="1">VLOOKUP($D257,Curves!$N$2:$T$2600,6)*$B257</f>
        <v>5.6038507197615184</v>
      </c>
      <c r="Y257" s="145">
        <f ca="1">VLOOKUP($D257,Curves!$N$2:$T$2600,7)*$B257</f>
        <v>2.0738839316945006</v>
      </c>
      <c r="Z257" s="208">
        <f t="shared" ca="1" si="232"/>
        <v>0</v>
      </c>
      <c r="AA257" s="189">
        <f t="shared" ca="1" si="233"/>
        <v>0</v>
      </c>
      <c r="AB257" s="189">
        <f t="shared" ca="1" si="279"/>
        <v>0</v>
      </c>
      <c r="AC257" s="189">
        <f t="shared" ca="1" si="279"/>
        <v>0</v>
      </c>
      <c r="AD257" s="189">
        <f t="shared" ca="1" si="235"/>
        <v>0</v>
      </c>
      <c r="AE257" s="190">
        <f t="shared" ca="1" si="236"/>
        <v>0</v>
      </c>
      <c r="AF257" s="23">
        <f t="shared" ca="1" si="257"/>
        <v>0</v>
      </c>
      <c r="AG257" s="23">
        <f t="shared" ca="1" si="258"/>
        <v>0</v>
      </c>
      <c r="AH257" s="23">
        <f t="shared" ca="1" si="265"/>
        <v>0</v>
      </c>
      <c r="AI257" s="23">
        <f t="shared" ca="1" si="266"/>
        <v>0</v>
      </c>
      <c r="AJ257" s="23">
        <f t="shared" ca="1" si="271"/>
        <v>0</v>
      </c>
      <c r="AK257" s="23">
        <f t="shared" ca="1" si="272"/>
        <v>0</v>
      </c>
      <c r="AL257" s="23">
        <f t="shared" ca="1" si="273"/>
        <v>0</v>
      </c>
      <c r="AM257" s="23">
        <f t="shared" ca="1" si="274"/>
        <v>0</v>
      </c>
      <c r="AN257" s="23">
        <f t="shared" ca="1" si="277"/>
        <v>0</v>
      </c>
      <c r="AO257" s="23">
        <f t="shared" ca="1" si="278"/>
        <v>0</v>
      </c>
      <c r="AP257" s="23">
        <f t="shared" ca="1" si="292"/>
        <v>0</v>
      </c>
      <c r="AQ257" s="23">
        <f t="shared" ca="1" si="293"/>
        <v>0</v>
      </c>
      <c r="AR257" s="236">
        <f t="shared" ca="1" si="237"/>
        <v>0</v>
      </c>
      <c r="AS257" s="23">
        <f t="shared" ca="1" si="245"/>
        <v>0</v>
      </c>
      <c r="AT257" s="23">
        <f t="shared" ca="1" si="246"/>
        <v>0</v>
      </c>
      <c r="AU257" s="23">
        <f t="shared" ca="1" si="249"/>
        <v>0</v>
      </c>
      <c r="AV257" s="23">
        <f t="shared" ca="1" si="250"/>
        <v>0</v>
      </c>
      <c r="AW257" s="23">
        <f t="shared" ca="1" si="259"/>
        <v>0</v>
      </c>
      <c r="AX257" s="23">
        <f t="shared" ca="1" si="260"/>
        <v>0</v>
      </c>
      <c r="AY257" s="23">
        <f t="shared" ca="1" si="263"/>
        <v>0</v>
      </c>
      <c r="AZ257" s="23">
        <f t="shared" ca="1" si="264"/>
        <v>0</v>
      </c>
      <c r="BA257" s="23">
        <f t="shared" ca="1" si="269"/>
        <v>0</v>
      </c>
      <c r="BB257" s="23">
        <f t="shared" ca="1" si="270"/>
        <v>0</v>
      </c>
      <c r="BC257" s="23">
        <f t="shared" ca="1" si="275"/>
        <v>0</v>
      </c>
      <c r="BD257" s="23">
        <f t="shared" ca="1" si="276"/>
        <v>0</v>
      </c>
      <c r="BE257" s="23">
        <f t="shared" ca="1" si="288"/>
        <v>0</v>
      </c>
      <c r="BF257" s="23">
        <f t="shared" ca="1" si="289"/>
        <v>0</v>
      </c>
      <c r="BG257" s="23"/>
      <c r="BH257" s="23"/>
      <c r="BI257" s="23"/>
      <c r="BJ257" s="23"/>
      <c r="BK257" s="23"/>
      <c r="BL257" s="23"/>
      <c r="BM257" s="23"/>
      <c r="BN257" s="23"/>
      <c r="BO257" s="236">
        <f t="shared" ca="1" si="238"/>
        <v>0</v>
      </c>
      <c r="BP257" s="23">
        <f t="shared" ca="1" si="241"/>
        <v>0</v>
      </c>
      <c r="BQ257" s="23">
        <f t="shared" ca="1" si="242"/>
        <v>0</v>
      </c>
      <c r="BR257" s="23">
        <f t="shared" ca="1" si="243"/>
        <v>0</v>
      </c>
      <c r="BS257" s="23">
        <f t="shared" ca="1" si="244"/>
        <v>0</v>
      </c>
      <c r="BT257" s="23">
        <f t="shared" ca="1" si="247"/>
        <v>0</v>
      </c>
      <c r="BU257" s="23">
        <f t="shared" ca="1" si="248"/>
        <v>0</v>
      </c>
      <c r="BV257" s="23">
        <f t="shared" ca="1" si="251"/>
        <v>0</v>
      </c>
      <c r="BW257" s="23">
        <f t="shared" ca="1" si="252"/>
        <v>0</v>
      </c>
      <c r="BX257" s="23">
        <f t="shared" ca="1" si="253"/>
        <v>0</v>
      </c>
      <c r="BY257" s="23">
        <f t="shared" ca="1" si="254"/>
        <v>0</v>
      </c>
      <c r="BZ257" s="23">
        <f t="shared" ca="1" si="261"/>
        <v>0</v>
      </c>
      <c r="CA257" s="23">
        <f t="shared" ca="1" si="262"/>
        <v>0</v>
      </c>
      <c r="CB257" s="23">
        <f t="shared" ca="1" si="267"/>
        <v>0</v>
      </c>
      <c r="CC257" s="23">
        <f t="shared" ca="1" si="268"/>
        <v>0</v>
      </c>
      <c r="CD257" s="23">
        <f t="shared" ca="1" si="280"/>
        <v>0</v>
      </c>
      <c r="CE257" s="23">
        <f t="shared" ca="1" si="281"/>
        <v>0</v>
      </c>
      <c r="CF257" s="23">
        <f t="shared" ca="1" si="282"/>
        <v>0</v>
      </c>
      <c r="CG257" s="23">
        <f t="shared" ca="1" si="283"/>
        <v>0</v>
      </c>
      <c r="CH257" s="23">
        <f t="shared" ca="1" si="290"/>
        <v>0</v>
      </c>
      <c r="CI257" s="23">
        <f t="shared" ca="1" si="291"/>
        <v>0</v>
      </c>
      <c r="CJ257" s="236">
        <f t="shared" ca="1" si="239"/>
        <v>0</v>
      </c>
      <c r="CQ257" s="23">
        <f t="shared" ca="1" si="255"/>
        <v>0</v>
      </c>
      <c r="CR257" s="23">
        <f t="shared" ca="1" si="256"/>
        <v>0</v>
      </c>
      <c r="CS257" s="23">
        <f t="shared" ca="1" si="284"/>
        <v>0</v>
      </c>
      <c r="CT257" s="23">
        <f t="shared" ca="1" si="285"/>
        <v>0</v>
      </c>
      <c r="CU257" s="23">
        <f t="shared" ca="1" si="286"/>
        <v>0</v>
      </c>
      <c r="CV257" s="23">
        <f t="shared" ca="1" si="287"/>
        <v>0</v>
      </c>
    </row>
    <row r="258" spans="1:100" x14ac:dyDescent="0.2">
      <c r="A258" s="180">
        <f ca="1">VLOOKUP($D258,Curves!$A$2:$I$1700,9)</f>
        <v>6.3316234304060998E-2</v>
      </c>
      <c r="B258" s="86">
        <f t="shared" ca="1" si="222"/>
        <v>0.27385363183395323</v>
      </c>
      <c r="C258" s="86">
        <f t="shared" ca="1" si="223"/>
        <v>31</v>
      </c>
      <c r="D258" s="143">
        <f t="shared" ca="1" si="240"/>
        <v>44470</v>
      </c>
      <c r="E258" s="181">
        <f ca="1">VLOOKUP($D258,Curves!$A$2:$H$1700,2)*$B258</f>
        <v>1.4067861067310177</v>
      </c>
      <c r="F258" s="180">
        <f ca="1">VLOOKUP($D258,Curves!$A$2:$H$1700,3)*$B258</f>
        <v>9.0371698505204573E-2</v>
      </c>
      <c r="G258" s="180">
        <f ca="1">VLOOKUP($D258,Curves!$A$2:$H$1700,7)*$B258</f>
        <v>0</v>
      </c>
      <c r="H258" s="180">
        <f ca="1">VLOOKUP($D258,Curves!$A$2:$H$1700,5)*$B258</f>
        <v>0</v>
      </c>
      <c r="I258" s="180">
        <f ca="1">VLOOKUP($D258,Curves!$A$2:$H$1700,4)*$B258</f>
        <v>0</v>
      </c>
      <c r="J258" s="182">
        <f ca="1">VLOOKUP($D258,Curves!$A$2:$H$1700,8)*$B258</f>
        <v>0</v>
      </c>
      <c r="K258" s="180">
        <f t="shared" ca="1" si="224"/>
        <v>12.550895800482632</v>
      </c>
      <c r="L258" s="144">
        <f ca="1">VLOOKUP($D258,Curves!$N$2:$T$2600,2)*$B258</f>
        <v>15.453495176333892</v>
      </c>
      <c r="M258" s="145">
        <f ca="1">VLOOKUP($D258,Curves!$N$2:$T$2600,3)*$B258</f>
        <v>4.2447312934262751</v>
      </c>
      <c r="N258" s="189">
        <f t="shared" ca="1" si="225"/>
        <v>1</v>
      </c>
      <c r="O258" s="190">
        <f t="shared" ca="1" si="226"/>
        <v>0</v>
      </c>
      <c r="P258" s="181">
        <f t="shared" ca="1" si="221"/>
        <v>12.550895800482632</v>
      </c>
      <c r="Q258" s="144">
        <f ca="1">VLOOKUP($D258,Curves!$N$2:$T$2600,4)*$B258</f>
        <v>9.9102419835846014</v>
      </c>
      <c r="R258" s="145">
        <f ca="1">VLOOKUP($D258,Curves!$N$2:$T$2600,5)*$B258</f>
        <v>4.8280395292325951</v>
      </c>
      <c r="S258" s="189">
        <f t="shared" ca="1" si="227"/>
        <v>0</v>
      </c>
      <c r="T258" s="190">
        <f t="shared" ca="1" si="228"/>
        <v>0</v>
      </c>
      <c r="U258" s="157">
        <f t="shared" ca="1" si="229"/>
        <v>12.550895800482632</v>
      </c>
      <c r="V258" s="157">
        <f t="shared" ca="1" si="230"/>
        <v>12.550895800482632</v>
      </c>
      <c r="W258" s="157">
        <f t="shared" ca="1" si="231"/>
        <v>12.550895800482632</v>
      </c>
      <c r="X258" s="144">
        <f ca="1">VLOOKUP($D258,Curves!$N$2:$T$2600,6)*$B258</f>
        <v>16.116352610315182</v>
      </c>
      <c r="Y258" s="145">
        <f ca="1">VLOOKUP($D258,Curves!$N$2:$T$2600,7)*$B258</f>
        <v>3.2264412937580172E-2</v>
      </c>
      <c r="Z258" s="208">
        <f t="shared" ca="1" si="232"/>
        <v>1</v>
      </c>
      <c r="AA258" s="189">
        <f t="shared" ca="1" si="233"/>
        <v>0</v>
      </c>
      <c r="AB258" s="189">
        <f t="shared" ca="1" si="279"/>
        <v>1</v>
      </c>
      <c r="AC258" s="189">
        <f t="shared" ca="1" si="279"/>
        <v>1</v>
      </c>
      <c r="AD258" s="189">
        <f t="shared" ca="1" si="235"/>
        <v>1</v>
      </c>
      <c r="AE258" s="190">
        <f t="shared" ca="1" si="236"/>
        <v>0</v>
      </c>
      <c r="AF258" s="23">
        <f t="shared" ca="1" si="257"/>
        <v>105600</v>
      </c>
      <c r="AG258" s="23">
        <f t="shared" ca="1" si="258"/>
        <v>0</v>
      </c>
      <c r="AH258" s="23">
        <f t="shared" ca="1" si="265"/>
        <v>61200</v>
      </c>
      <c r="AI258" s="23">
        <f t="shared" ca="1" si="266"/>
        <v>0</v>
      </c>
      <c r="AJ258" s="23">
        <f t="shared" ca="1" si="271"/>
        <v>50400</v>
      </c>
      <c r="AK258" s="23">
        <f t="shared" ca="1" si="272"/>
        <v>0</v>
      </c>
      <c r="AL258" s="23">
        <f t="shared" ca="1" si="273"/>
        <v>60000</v>
      </c>
      <c r="AM258" s="23">
        <f t="shared" ca="1" si="274"/>
        <v>0</v>
      </c>
      <c r="AN258" s="23">
        <f t="shared" ca="1" si="277"/>
        <v>126720</v>
      </c>
      <c r="AO258" s="23">
        <f t="shared" ca="1" si="278"/>
        <v>0</v>
      </c>
      <c r="AP258" s="23">
        <f t="shared" ca="1" si="292"/>
        <v>66000</v>
      </c>
      <c r="AQ258" s="23">
        <f t="shared" ca="1" si="293"/>
        <v>0</v>
      </c>
      <c r="AR258" s="236">
        <f t="shared" ca="1" si="237"/>
        <v>469920</v>
      </c>
      <c r="AS258" s="23">
        <f t="shared" ca="1" si="245"/>
        <v>0</v>
      </c>
      <c r="AT258" s="23">
        <f t="shared" ca="1" si="246"/>
        <v>0</v>
      </c>
      <c r="AU258" s="23">
        <f t="shared" ca="1" si="249"/>
        <v>0</v>
      </c>
      <c r="AV258" s="23">
        <f t="shared" ca="1" si="250"/>
        <v>0</v>
      </c>
      <c r="AW258" s="23">
        <f t="shared" ca="1" si="259"/>
        <v>0</v>
      </c>
      <c r="AX258" s="23">
        <f t="shared" ca="1" si="260"/>
        <v>0</v>
      </c>
      <c r="AY258" s="23">
        <f t="shared" ca="1" si="263"/>
        <v>0</v>
      </c>
      <c r="AZ258" s="23">
        <f t="shared" ca="1" si="264"/>
        <v>0</v>
      </c>
      <c r="BA258" s="23">
        <f t="shared" ca="1" si="269"/>
        <v>0</v>
      </c>
      <c r="BB258" s="23">
        <f t="shared" ca="1" si="270"/>
        <v>0</v>
      </c>
      <c r="BC258" s="23">
        <f t="shared" ca="1" si="275"/>
        <v>0</v>
      </c>
      <c r="BD258" s="23">
        <f t="shared" ca="1" si="276"/>
        <v>0</v>
      </c>
      <c r="BE258" s="23">
        <f t="shared" ca="1" si="288"/>
        <v>0</v>
      </c>
      <c r="BF258" s="23">
        <f t="shared" ca="1" si="289"/>
        <v>0</v>
      </c>
      <c r="BG258" s="23"/>
      <c r="BH258" s="23"/>
      <c r="BI258" s="23"/>
      <c r="BJ258" s="23"/>
      <c r="BK258" s="23"/>
      <c r="BL258" s="23"/>
      <c r="BM258" s="23"/>
      <c r="BN258" s="23"/>
      <c r="BO258" s="236">
        <f t="shared" ca="1" si="238"/>
        <v>0</v>
      </c>
      <c r="BP258" s="23">
        <f t="shared" ca="1" si="241"/>
        <v>65400</v>
      </c>
      <c r="BQ258" s="23">
        <f t="shared" ca="1" si="242"/>
        <v>32700</v>
      </c>
      <c r="BR258" s="23">
        <f t="shared" ca="1" si="243"/>
        <v>62400</v>
      </c>
      <c r="BS258" s="23">
        <f t="shared" ca="1" si="244"/>
        <v>31200</v>
      </c>
      <c r="BT258" s="23">
        <f t="shared" ca="1" si="247"/>
        <v>67200</v>
      </c>
      <c r="BU258" s="23">
        <f t="shared" ca="1" si="248"/>
        <v>33600</v>
      </c>
      <c r="BV258" s="23">
        <f t="shared" ca="1" si="251"/>
        <v>8400</v>
      </c>
      <c r="BW258" s="23">
        <f t="shared" ca="1" si="252"/>
        <v>4200</v>
      </c>
      <c r="BX258" s="23">
        <f t="shared" ca="1" si="253"/>
        <v>66000</v>
      </c>
      <c r="BY258" s="23">
        <f t="shared" ca="1" si="254"/>
        <v>33000</v>
      </c>
      <c r="BZ258" s="23">
        <f t="shared" ca="1" si="261"/>
        <v>66000</v>
      </c>
      <c r="CA258" s="23">
        <f t="shared" ca="1" si="262"/>
        <v>33000</v>
      </c>
      <c r="CB258" s="23">
        <f t="shared" ca="1" si="267"/>
        <v>240000</v>
      </c>
      <c r="CC258" s="23">
        <f t="shared" ca="1" si="268"/>
        <v>120000</v>
      </c>
      <c r="CD258" s="23">
        <f t="shared" ca="1" si="280"/>
        <v>120000</v>
      </c>
      <c r="CE258" s="23">
        <f t="shared" ca="1" si="281"/>
        <v>60000</v>
      </c>
      <c r="CF258" s="23">
        <f t="shared" ca="1" si="282"/>
        <v>63600</v>
      </c>
      <c r="CG258" s="23">
        <f t="shared" ca="1" si="283"/>
        <v>31800</v>
      </c>
      <c r="CH258" s="23">
        <f t="shared" ca="1" si="290"/>
        <v>90000</v>
      </c>
      <c r="CI258" s="23">
        <f t="shared" ca="1" si="291"/>
        <v>45000</v>
      </c>
      <c r="CJ258" s="236">
        <f t="shared" ca="1" si="239"/>
        <v>1273500</v>
      </c>
      <c r="CQ258" s="23">
        <f t="shared" ca="1" si="255"/>
        <v>30000</v>
      </c>
      <c r="CR258" s="23">
        <f t="shared" ca="1" si="256"/>
        <v>15000</v>
      </c>
      <c r="CS258" s="23">
        <f t="shared" ca="1" si="284"/>
        <v>60000</v>
      </c>
      <c r="CT258" s="23">
        <f t="shared" ca="1" si="285"/>
        <v>30000</v>
      </c>
      <c r="CU258" s="23">
        <f t="shared" ca="1" si="286"/>
        <v>120000</v>
      </c>
      <c r="CV258" s="23">
        <f t="shared" ca="1" si="287"/>
        <v>60000</v>
      </c>
    </row>
    <row r="259" spans="1:100" x14ac:dyDescent="0.2">
      <c r="A259" s="180">
        <f ca="1">VLOOKUP($D259,Curves!$A$2:$I$1700,9)</f>
        <v>6.3336982073429998E-2</v>
      </c>
      <c r="B259" s="86">
        <f t="shared" ca="1" si="222"/>
        <v>0.27229435164069171</v>
      </c>
      <c r="C259" s="86">
        <f t="shared" ca="1" si="223"/>
        <v>30</v>
      </c>
      <c r="D259" s="143">
        <f t="shared" ca="1" si="240"/>
        <v>44501</v>
      </c>
      <c r="E259" s="181">
        <f ca="1">VLOOKUP($D259,Curves!$A$2:$H$1700,2)*$B259</f>
        <v>1.4382587653661336</v>
      </c>
      <c r="F259" s="180">
        <f ca="1">VLOOKUP($D259,Curves!$A$2:$H$1700,3)*$B259</f>
        <v>0</v>
      </c>
      <c r="G259" s="180">
        <f ca="1">VLOOKUP($D259,Curves!$A$2:$H$1700,7)*$B259</f>
        <v>0</v>
      </c>
      <c r="H259" s="180">
        <f ca="1">VLOOKUP($D259,Curves!$A$2:$H$1700,5)*$B259</f>
        <v>0</v>
      </c>
      <c r="I259" s="180">
        <f ca="1">VLOOKUP($D259,Curves!$A$2:$H$1700,4)*$B259</f>
        <v>0</v>
      </c>
      <c r="J259" s="182">
        <f ca="1">VLOOKUP($D259,Curves!$A$2:$H$1700,8)*$B259</f>
        <v>0</v>
      </c>
      <c r="K259" s="180">
        <f t="shared" ca="1" si="224"/>
        <v>12.786940740246003</v>
      </c>
      <c r="L259" s="144">
        <f ca="1">VLOOKUP($D259,Curves!$N$2:$T$2600,2)*$B259</f>
        <v>11.705629342520277</v>
      </c>
      <c r="M259" s="145">
        <f ca="1">VLOOKUP($D259,Curves!$N$2:$T$2600,3)*$B259</f>
        <v>4.367601400316695</v>
      </c>
      <c r="N259" s="189">
        <f t="shared" ca="1" si="225"/>
        <v>0</v>
      </c>
      <c r="O259" s="190">
        <f t="shared" ca="1" si="226"/>
        <v>0</v>
      </c>
      <c r="P259" s="181">
        <f t="shared" ca="1" si="221"/>
        <v>12.786940740246003</v>
      </c>
      <c r="Q259" s="144">
        <f ca="1">VLOOKUP($D259,Curves!$N$2:$T$2600,4)*$B259</f>
        <v>12.817542765015782</v>
      </c>
      <c r="R259" s="145">
        <f ca="1">VLOOKUP($D259,Curves!$N$2:$T$2600,5)*$B259</f>
        <v>5.1354714719434451</v>
      </c>
      <c r="S259" s="189">
        <f t="shared" ca="1" si="227"/>
        <v>1</v>
      </c>
      <c r="T259" s="190">
        <f t="shared" ca="1" si="228"/>
        <v>0</v>
      </c>
      <c r="U259" s="157">
        <f t="shared" ca="1" si="229"/>
        <v>12.786940740246003</v>
      </c>
      <c r="V259" s="157">
        <f t="shared" ca="1" si="230"/>
        <v>12.786940740246003</v>
      </c>
      <c r="W259" s="157">
        <f t="shared" ca="1" si="231"/>
        <v>12.786940740246003</v>
      </c>
      <c r="X259" s="144">
        <f ca="1">VLOOKUP($D259,Curves!$N$2:$T$2600,6)*$B259</f>
        <v>12.043276969889346</v>
      </c>
      <c r="Y259" s="145">
        <f ca="1">VLOOKUP($D259,Curves!$N$2:$T$2600,7)*$B259</f>
        <v>6.0825607027896185</v>
      </c>
      <c r="Z259" s="208">
        <f t="shared" ca="1" si="232"/>
        <v>0</v>
      </c>
      <c r="AA259" s="189">
        <f t="shared" ca="1" si="233"/>
        <v>0</v>
      </c>
      <c r="AB259" s="189">
        <f t="shared" ca="1" si="279"/>
        <v>0</v>
      </c>
      <c r="AC259" s="189">
        <f t="shared" ca="1" si="279"/>
        <v>0</v>
      </c>
      <c r="AD259" s="189">
        <f t="shared" ca="1" si="235"/>
        <v>0</v>
      </c>
      <c r="AE259" s="190">
        <f t="shared" ca="1" si="236"/>
        <v>0</v>
      </c>
      <c r="AF259" s="23">
        <f t="shared" ca="1" si="257"/>
        <v>0</v>
      </c>
      <c r="AG259" s="23">
        <f t="shared" ca="1" si="258"/>
        <v>0</v>
      </c>
      <c r="AH259" s="23">
        <f t="shared" ca="1" si="265"/>
        <v>0</v>
      </c>
      <c r="AI259" s="23">
        <f t="shared" ca="1" si="266"/>
        <v>0</v>
      </c>
      <c r="AJ259" s="23">
        <f t="shared" ca="1" si="271"/>
        <v>0</v>
      </c>
      <c r="AK259" s="23">
        <f t="shared" ca="1" si="272"/>
        <v>0</v>
      </c>
      <c r="AL259" s="23">
        <f t="shared" ca="1" si="273"/>
        <v>0</v>
      </c>
      <c r="AM259" s="23">
        <f t="shared" ca="1" si="274"/>
        <v>0</v>
      </c>
      <c r="AN259" s="23">
        <f t="shared" ca="1" si="277"/>
        <v>0</v>
      </c>
      <c r="AO259" s="23">
        <f t="shared" ca="1" si="278"/>
        <v>0</v>
      </c>
      <c r="AP259" s="23">
        <f t="shared" ca="1" si="292"/>
        <v>0</v>
      </c>
      <c r="AQ259" s="23">
        <f t="shared" ca="1" si="293"/>
        <v>0</v>
      </c>
      <c r="AR259" s="236">
        <f t="shared" ca="1" si="237"/>
        <v>0</v>
      </c>
      <c r="AS259" s="23">
        <f t="shared" ca="1" si="245"/>
        <v>60000</v>
      </c>
      <c r="AT259" s="23">
        <f t="shared" ca="1" si="246"/>
        <v>0</v>
      </c>
      <c r="AU259" s="23">
        <f t="shared" ca="1" si="249"/>
        <v>60000</v>
      </c>
      <c r="AV259" s="23">
        <f t="shared" ca="1" si="250"/>
        <v>0</v>
      </c>
      <c r="AW259" s="23">
        <f t="shared" ca="1" si="259"/>
        <v>105600</v>
      </c>
      <c r="AX259" s="23">
        <f t="shared" ca="1" si="260"/>
        <v>0</v>
      </c>
      <c r="AY259" s="23">
        <f t="shared" ca="1" si="263"/>
        <v>130800</v>
      </c>
      <c r="AZ259" s="23">
        <f t="shared" ca="1" si="264"/>
        <v>0</v>
      </c>
      <c r="BA259" s="23">
        <f t="shared" ca="1" si="269"/>
        <v>60000</v>
      </c>
      <c r="BB259" s="23">
        <f t="shared" ca="1" si="270"/>
        <v>0</v>
      </c>
      <c r="BC259" s="23">
        <f t="shared" ca="1" si="275"/>
        <v>63600</v>
      </c>
      <c r="BD259" s="23">
        <f t="shared" ca="1" si="276"/>
        <v>0</v>
      </c>
      <c r="BE259" s="23">
        <f t="shared" ca="1" si="288"/>
        <v>63600</v>
      </c>
      <c r="BF259" s="23">
        <f t="shared" ca="1" si="289"/>
        <v>0</v>
      </c>
      <c r="BG259" s="23"/>
      <c r="BH259" s="23"/>
      <c r="BI259" s="23"/>
      <c r="BJ259" s="23"/>
      <c r="BK259" s="23"/>
      <c r="BL259" s="23"/>
      <c r="BM259" s="23"/>
      <c r="BN259" s="23"/>
      <c r="BO259" s="236">
        <f t="shared" ca="1" si="238"/>
        <v>543600</v>
      </c>
      <c r="BP259" s="23">
        <f t="shared" ca="1" si="241"/>
        <v>0</v>
      </c>
      <c r="BQ259" s="23">
        <f t="shared" ca="1" si="242"/>
        <v>0</v>
      </c>
      <c r="BR259" s="23">
        <f t="shared" ca="1" si="243"/>
        <v>0</v>
      </c>
      <c r="BS259" s="23">
        <f t="shared" ca="1" si="244"/>
        <v>0</v>
      </c>
      <c r="BT259" s="23">
        <f t="shared" ca="1" si="247"/>
        <v>0</v>
      </c>
      <c r="BU259" s="23">
        <f t="shared" ca="1" si="248"/>
        <v>0</v>
      </c>
      <c r="BV259" s="23">
        <f t="shared" ca="1" si="251"/>
        <v>0</v>
      </c>
      <c r="BW259" s="23">
        <f t="shared" ca="1" si="252"/>
        <v>0</v>
      </c>
      <c r="BX259" s="23">
        <f t="shared" ca="1" si="253"/>
        <v>0</v>
      </c>
      <c r="BY259" s="23">
        <f t="shared" ca="1" si="254"/>
        <v>0</v>
      </c>
      <c r="BZ259" s="23">
        <f t="shared" ca="1" si="261"/>
        <v>0</v>
      </c>
      <c r="CA259" s="23">
        <f t="shared" ca="1" si="262"/>
        <v>0</v>
      </c>
      <c r="CB259" s="23">
        <f t="shared" ca="1" si="267"/>
        <v>0</v>
      </c>
      <c r="CC259" s="23">
        <f t="shared" ca="1" si="268"/>
        <v>0</v>
      </c>
      <c r="CD259" s="23">
        <f t="shared" ca="1" si="280"/>
        <v>0</v>
      </c>
      <c r="CE259" s="23">
        <f t="shared" ca="1" si="281"/>
        <v>0</v>
      </c>
      <c r="CF259" s="23">
        <f t="shared" ca="1" si="282"/>
        <v>0</v>
      </c>
      <c r="CG259" s="23">
        <f t="shared" ca="1" si="283"/>
        <v>0</v>
      </c>
      <c r="CH259" s="23">
        <f t="shared" ca="1" si="290"/>
        <v>0</v>
      </c>
      <c r="CI259" s="23">
        <f t="shared" ca="1" si="291"/>
        <v>0</v>
      </c>
      <c r="CJ259" s="236">
        <f t="shared" ca="1" si="239"/>
        <v>0</v>
      </c>
      <c r="CQ259" s="23">
        <f t="shared" ca="1" si="255"/>
        <v>0</v>
      </c>
      <c r="CR259" s="23">
        <f t="shared" ca="1" si="256"/>
        <v>0</v>
      </c>
      <c r="CS259" s="23">
        <f t="shared" ca="1" si="284"/>
        <v>0</v>
      </c>
      <c r="CT259" s="23">
        <f t="shared" ca="1" si="285"/>
        <v>0</v>
      </c>
      <c r="CU259" s="23">
        <f t="shared" ca="1" si="286"/>
        <v>0</v>
      </c>
      <c r="CV259" s="23">
        <f t="shared" ca="1" si="287"/>
        <v>0</v>
      </c>
    </row>
    <row r="260" spans="1:100" x14ac:dyDescent="0.2">
      <c r="A260" s="180">
        <f ca="1">VLOOKUP($D260,Curves!$A$2:$I$1700,9)</f>
        <v>6.3357060560051998E-2</v>
      </c>
      <c r="B260" s="86">
        <f t="shared" ca="1" si="222"/>
        <v>0.27079294556403977</v>
      </c>
      <c r="C260" s="86">
        <f t="shared" ca="1" si="223"/>
        <v>31</v>
      </c>
      <c r="D260" s="143">
        <f t="shared" ca="1" si="240"/>
        <v>44531</v>
      </c>
      <c r="E260" s="181">
        <f ca="1">VLOOKUP($D260,Curves!$A$2:$H$1700,2)*$B260</f>
        <v>1.4668853861204034</v>
      </c>
      <c r="F260" s="180">
        <f ca="1">VLOOKUP($D260,Curves!$A$2:$H$1700,3)*$B260</f>
        <v>0</v>
      </c>
      <c r="G260" s="180">
        <f ca="1">VLOOKUP($D260,Curves!$A$2:$H$1700,7)*$B260</f>
        <v>0</v>
      </c>
      <c r="H260" s="180">
        <f ca="1">VLOOKUP($D260,Curves!$A$2:$H$1700,5)*$B260</f>
        <v>0</v>
      </c>
      <c r="I260" s="180">
        <f ca="1">VLOOKUP($D260,Curves!$A$2:$H$1700,4)*$B260</f>
        <v>0</v>
      </c>
      <c r="J260" s="182">
        <f ca="1">VLOOKUP($D260,Curves!$A$2:$H$1700,8)*$B260</f>
        <v>0</v>
      </c>
      <c r="K260" s="180">
        <f t="shared" ca="1" si="224"/>
        <v>13.001640395903026</v>
      </c>
      <c r="L260" s="144">
        <f ca="1">VLOOKUP($D260,Curves!$N$2:$T$2600,2)*$B260</f>
        <v>14.89060092288303</v>
      </c>
      <c r="M260" s="145">
        <f ca="1">VLOOKUP($D260,Curves!$N$2:$T$2600,3)*$B260</f>
        <v>5.2587990028536531</v>
      </c>
      <c r="N260" s="189">
        <f t="shared" ca="1" si="225"/>
        <v>1</v>
      </c>
      <c r="O260" s="190">
        <f t="shared" ca="1" si="226"/>
        <v>0</v>
      </c>
      <c r="P260" s="181">
        <f t="shared" ca="1" si="221"/>
        <v>13.001640395903026</v>
      </c>
      <c r="Q260" s="144">
        <f ca="1">VLOOKUP($D260,Curves!$N$2:$T$2600,4)*$B260</f>
        <v>16.267176302329748</v>
      </c>
      <c r="R260" s="145">
        <f ca="1">VLOOKUP($D260,Curves!$N$2:$T$2600,5)*$B260</f>
        <v>6.7183729794438261</v>
      </c>
      <c r="S260" s="189">
        <f t="shared" ca="1" si="227"/>
        <v>1</v>
      </c>
      <c r="T260" s="190">
        <f t="shared" ca="1" si="228"/>
        <v>0</v>
      </c>
      <c r="U260" s="157">
        <f t="shared" ca="1" si="229"/>
        <v>13.001640395903026</v>
      </c>
      <c r="V260" s="157">
        <f t="shared" ca="1" si="230"/>
        <v>13.001640395903026</v>
      </c>
      <c r="W260" s="157">
        <f t="shared" ca="1" si="231"/>
        <v>13.001640395903026</v>
      </c>
      <c r="X260" s="144">
        <f ca="1">VLOOKUP($D260,Curves!$N$2:$T$2600,6)*$B260</f>
        <v>16.038765628900233</v>
      </c>
      <c r="Y260" s="145">
        <f ca="1">VLOOKUP($D260,Curves!$N$2:$T$2600,7)*$B260</f>
        <v>7.2981636731621142</v>
      </c>
      <c r="Z260" s="208">
        <f t="shared" ca="1" si="232"/>
        <v>1</v>
      </c>
      <c r="AA260" s="189">
        <f t="shared" ca="1" si="233"/>
        <v>0</v>
      </c>
      <c r="AB260" s="189">
        <f t="shared" ca="1" si="279"/>
        <v>1</v>
      </c>
      <c r="AC260" s="189">
        <f t="shared" ca="1" si="279"/>
        <v>1</v>
      </c>
      <c r="AD260" s="189">
        <f t="shared" ca="1" si="235"/>
        <v>1</v>
      </c>
      <c r="AE260" s="190">
        <f t="shared" ca="1" si="236"/>
        <v>0</v>
      </c>
      <c r="AF260" s="23">
        <f t="shared" ca="1" si="257"/>
        <v>105600</v>
      </c>
      <c r="AG260" s="23">
        <f t="shared" ca="1" si="258"/>
        <v>0</v>
      </c>
      <c r="AH260" s="23">
        <f t="shared" ca="1" si="265"/>
        <v>61200</v>
      </c>
      <c r="AI260" s="23">
        <f t="shared" ca="1" si="266"/>
        <v>0</v>
      </c>
      <c r="AJ260" s="23">
        <f t="shared" ca="1" si="271"/>
        <v>50400</v>
      </c>
      <c r="AK260" s="23">
        <f t="shared" ca="1" si="272"/>
        <v>0</v>
      </c>
      <c r="AL260" s="23">
        <f t="shared" ca="1" si="273"/>
        <v>60000</v>
      </c>
      <c r="AM260" s="23">
        <f t="shared" ca="1" si="274"/>
        <v>0</v>
      </c>
      <c r="AN260" s="23">
        <f t="shared" ca="1" si="277"/>
        <v>126720</v>
      </c>
      <c r="AO260" s="23">
        <f t="shared" ca="1" si="278"/>
        <v>0</v>
      </c>
      <c r="AP260" s="23">
        <f t="shared" ca="1" si="292"/>
        <v>66000</v>
      </c>
      <c r="AQ260" s="23">
        <f t="shared" ca="1" si="293"/>
        <v>0</v>
      </c>
      <c r="AR260" s="236">
        <f t="shared" ca="1" si="237"/>
        <v>469920</v>
      </c>
      <c r="AS260" s="23">
        <f t="shared" ca="1" si="245"/>
        <v>60000</v>
      </c>
      <c r="AT260" s="23">
        <f t="shared" ca="1" si="246"/>
        <v>0</v>
      </c>
      <c r="AU260" s="23">
        <f t="shared" ca="1" si="249"/>
        <v>60000</v>
      </c>
      <c r="AV260" s="23">
        <f t="shared" ca="1" si="250"/>
        <v>0</v>
      </c>
      <c r="AW260" s="23">
        <f t="shared" ca="1" si="259"/>
        <v>105600</v>
      </c>
      <c r="AX260" s="23">
        <f t="shared" ca="1" si="260"/>
        <v>0</v>
      </c>
      <c r="AY260" s="23">
        <f t="shared" ca="1" si="263"/>
        <v>130800</v>
      </c>
      <c r="AZ260" s="23">
        <f t="shared" ca="1" si="264"/>
        <v>0</v>
      </c>
      <c r="BA260" s="23">
        <f t="shared" ca="1" si="269"/>
        <v>60000</v>
      </c>
      <c r="BB260" s="23">
        <f t="shared" ca="1" si="270"/>
        <v>0</v>
      </c>
      <c r="BC260" s="23">
        <f t="shared" ca="1" si="275"/>
        <v>63600</v>
      </c>
      <c r="BD260" s="23">
        <f t="shared" ca="1" si="276"/>
        <v>0</v>
      </c>
      <c r="BE260" s="23">
        <f t="shared" ca="1" si="288"/>
        <v>63600</v>
      </c>
      <c r="BF260" s="23">
        <f t="shared" ca="1" si="289"/>
        <v>0</v>
      </c>
      <c r="BG260" s="23"/>
      <c r="BH260" s="23"/>
      <c r="BI260" s="23"/>
      <c r="BJ260" s="23"/>
      <c r="BK260" s="23"/>
      <c r="BL260" s="23"/>
      <c r="BM260" s="23"/>
      <c r="BN260" s="23"/>
      <c r="BO260" s="236">
        <f t="shared" ca="1" si="238"/>
        <v>543600</v>
      </c>
      <c r="BP260" s="23">
        <f t="shared" ca="1" si="241"/>
        <v>65400</v>
      </c>
      <c r="BQ260" s="23">
        <f t="shared" ca="1" si="242"/>
        <v>32700</v>
      </c>
      <c r="BR260" s="23">
        <f t="shared" ca="1" si="243"/>
        <v>62400</v>
      </c>
      <c r="BS260" s="23">
        <f t="shared" ca="1" si="244"/>
        <v>31200</v>
      </c>
      <c r="BT260" s="23">
        <f t="shared" ca="1" si="247"/>
        <v>67200</v>
      </c>
      <c r="BU260" s="23">
        <f t="shared" ca="1" si="248"/>
        <v>33600</v>
      </c>
      <c r="BV260" s="23">
        <f t="shared" ca="1" si="251"/>
        <v>8400</v>
      </c>
      <c r="BW260" s="23">
        <f t="shared" ca="1" si="252"/>
        <v>4200</v>
      </c>
      <c r="BX260" s="23">
        <f t="shared" ca="1" si="253"/>
        <v>66000</v>
      </c>
      <c r="BY260" s="23">
        <f t="shared" ca="1" si="254"/>
        <v>33000</v>
      </c>
      <c r="BZ260" s="23">
        <f t="shared" ca="1" si="261"/>
        <v>66000</v>
      </c>
      <c r="CA260" s="23">
        <f t="shared" ca="1" si="262"/>
        <v>33000</v>
      </c>
      <c r="CB260" s="23">
        <f t="shared" ca="1" si="267"/>
        <v>240000</v>
      </c>
      <c r="CC260" s="23">
        <f t="shared" ca="1" si="268"/>
        <v>120000</v>
      </c>
      <c r="CD260" s="23">
        <f t="shared" ca="1" si="280"/>
        <v>120000</v>
      </c>
      <c r="CE260" s="23">
        <f t="shared" ca="1" si="281"/>
        <v>60000</v>
      </c>
      <c r="CF260" s="23">
        <f t="shared" ca="1" si="282"/>
        <v>63600</v>
      </c>
      <c r="CG260" s="23">
        <f t="shared" ca="1" si="283"/>
        <v>31800</v>
      </c>
      <c r="CH260" s="23">
        <f t="shared" ca="1" si="290"/>
        <v>90000</v>
      </c>
      <c r="CI260" s="23">
        <f t="shared" ca="1" si="291"/>
        <v>45000</v>
      </c>
      <c r="CJ260" s="236">
        <f t="shared" ca="1" si="239"/>
        <v>1273500</v>
      </c>
      <c r="CQ260" s="23">
        <f t="shared" ca="1" si="255"/>
        <v>30000</v>
      </c>
      <c r="CR260" s="23">
        <f t="shared" ca="1" si="256"/>
        <v>15000</v>
      </c>
      <c r="CS260" s="23">
        <f t="shared" ca="1" si="284"/>
        <v>60000</v>
      </c>
      <c r="CT260" s="23">
        <f t="shared" ca="1" si="285"/>
        <v>30000</v>
      </c>
      <c r="CU260" s="23">
        <f t="shared" ca="1" si="286"/>
        <v>120000</v>
      </c>
      <c r="CV260" s="23">
        <f t="shared" ca="1" si="287"/>
        <v>60000</v>
      </c>
    </row>
    <row r="261" spans="1:100" x14ac:dyDescent="0.2">
      <c r="A261" s="180">
        <f ca="1">VLOOKUP($D261,Curves!$A$2:$I$1700,9)</f>
        <v>6.3377808329701996E-2</v>
      </c>
      <c r="B261" s="86">
        <f t="shared" ca="1" si="222"/>
        <v>0.26924928603180692</v>
      </c>
      <c r="C261" s="86">
        <f t="shared" ca="1" si="223"/>
        <v>31</v>
      </c>
      <c r="D261" s="143">
        <f t="shared" ca="1" si="240"/>
        <v>44562</v>
      </c>
      <c r="E261" s="181">
        <f ca="1">VLOOKUP($D261,Curves!$A$2:$H$1700,2)*$B261</f>
        <v>1.5293359446606631</v>
      </c>
      <c r="F261" s="180">
        <f ca="1">VLOOKUP($D261,Curves!$A$2:$H$1700,3)*$B261</f>
        <v>0</v>
      </c>
      <c r="G261" s="180">
        <f ca="1">VLOOKUP($D261,Curves!$A$2:$H$1700,7)*$B261</f>
        <v>0</v>
      </c>
      <c r="H261" s="180">
        <f ca="1">VLOOKUP($D261,Curves!$A$2:$H$1700,5)*$B261</f>
        <v>0</v>
      </c>
      <c r="I261" s="180">
        <f ca="1">VLOOKUP($D261,Curves!$A$2:$H$1700,4)*$B261</f>
        <v>0</v>
      </c>
      <c r="J261" s="182">
        <f ca="1">VLOOKUP($D261,Curves!$A$2:$H$1700,8)*$B261</f>
        <v>0</v>
      </c>
      <c r="K261" s="180">
        <f t="shared" ca="1" si="224"/>
        <v>13.470019584954974</v>
      </c>
      <c r="L261" s="144">
        <f ca="1">VLOOKUP($D261,Curves!$N$2:$T$2600,2)*$B261</f>
        <v>9.9592296647654575</v>
      </c>
      <c r="M261" s="145">
        <f ca="1">VLOOKUP($D261,Curves!$N$2:$T$2600,3)*$B261</f>
        <v>4.6499351697693054</v>
      </c>
      <c r="N261" s="189">
        <f t="shared" ca="1" si="225"/>
        <v>0</v>
      </c>
      <c r="O261" s="190">
        <f t="shared" ca="1" si="226"/>
        <v>0</v>
      </c>
      <c r="P261" s="181">
        <f t="shared" ca="1" si="221"/>
        <v>13.470019584954974</v>
      </c>
      <c r="Q261" s="144">
        <f ca="1">VLOOKUP($D261,Curves!$N$2:$T$2600,4)*$B261</f>
        <v>12.943453570359372</v>
      </c>
      <c r="R261" s="145">
        <f ca="1">VLOOKUP($D261,Curves!$N$2:$T$2600,5)*$B261</f>
        <v>5.7807821711028939</v>
      </c>
      <c r="S261" s="189">
        <f t="shared" ca="1" si="227"/>
        <v>0</v>
      </c>
      <c r="T261" s="190">
        <f t="shared" ca="1" si="228"/>
        <v>0</v>
      </c>
      <c r="U261" s="157">
        <f t="shared" ca="1" si="229"/>
        <v>13.470019584954974</v>
      </c>
      <c r="V261" s="157">
        <f t="shared" ca="1" si="230"/>
        <v>13.470019584954974</v>
      </c>
      <c r="W261" s="157">
        <f t="shared" ca="1" si="231"/>
        <v>13.470019584954974</v>
      </c>
      <c r="X261" s="144">
        <f ca="1">VLOOKUP($D261,Curves!$N$2:$T$2600,6)*$B261</f>
        <v>10.562350667385124</v>
      </c>
      <c r="Y261" s="145">
        <f ca="1">VLOOKUP($D261,Curves!$N$2:$T$2600,7)*$B261</f>
        <v>6.2160421654122882</v>
      </c>
      <c r="Z261" s="208">
        <f t="shared" ca="1" si="232"/>
        <v>0</v>
      </c>
      <c r="AA261" s="189">
        <f t="shared" ca="1" si="233"/>
        <v>0</v>
      </c>
      <c r="AB261" s="189">
        <f t="shared" ca="1" si="279"/>
        <v>0</v>
      </c>
      <c r="AC261" s="189">
        <f t="shared" ca="1" si="279"/>
        <v>0</v>
      </c>
      <c r="AD261" s="189">
        <f t="shared" ca="1" si="235"/>
        <v>0</v>
      </c>
      <c r="AE261" s="190">
        <f t="shared" ca="1" si="236"/>
        <v>0</v>
      </c>
      <c r="AF261" s="23">
        <f t="shared" ca="1" si="257"/>
        <v>0</v>
      </c>
      <c r="AG261" s="23">
        <f t="shared" ca="1" si="258"/>
        <v>0</v>
      </c>
      <c r="AH261" s="23">
        <f t="shared" ca="1" si="265"/>
        <v>0</v>
      </c>
      <c r="AI261" s="23">
        <f t="shared" ca="1" si="266"/>
        <v>0</v>
      </c>
      <c r="AJ261" s="23">
        <f t="shared" ca="1" si="271"/>
        <v>0</v>
      </c>
      <c r="AK261" s="23">
        <f t="shared" ca="1" si="272"/>
        <v>0</v>
      </c>
      <c r="AL261" s="23">
        <f t="shared" ca="1" si="273"/>
        <v>0</v>
      </c>
      <c r="AM261" s="23">
        <f t="shared" ca="1" si="274"/>
        <v>0</v>
      </c>
      <c r="AN261" s="23">
        <f t="shared" ca="1" si="277"/>
        <v>0</v>
      </c>
      <c r="AO261" s="23">
        <f t="shared" ca="1" si="278"/>
        <v>0</v>
      </c>
      <c r="AP261" s="23">
        <f t="shared" ca="1" si="292"/>
        <v>0</v>
      </c>
      <c r="AQ261" s="23">
        <f t="shared" ca="1" si="293"/>
        <v>0</v>
      </c>
      <c r="AR261" s="236">
        <f t="shared" ca="1" si="237"/>
        <v>0</v>
      </c>
      <c r="AS261" s="23">
        <f t="shared" ca="1" si="245"/>
        <v>0</v>
      </c>
      <c r="AT261" s="23">
        <f t="shared" ca="1" si="246"/>
        <v>0</v>
      </c>
      <c r="AU261" s="23">
        <f t="shared" ca="1" si="249"/>
        <v>0</v>
      </c>
      <c r="AV261" s="23">
        <f t="shared" ca="1" si="250"/>
        <v>0</v>
      </c>
      <c r="AW261" s="23">
        <f t="shared" ca="1" si="259"/>
        <v>0</v>
      </c>
      <c r="AX261" s="23">
        <f t="shared" ca="1" si="260"/>
        <v>0</v>
      </c>
      <c r="AY261" s="23">
        <f t="shared" ca="1" si="263"/>
        <v>0</v>
      </c>
      <c r="AZ261" s="23">
        <f t="shared" ca="1" si="264"/>
        <v>0</v>
      </c>
      <c r="BA261" s="23">
        <f t="shared" ca="1" si="269"/>
        <v>0</v>
      </c>
      <c r="BB261" s="23">
        <f t="shared" ca="1" si="270"/>
        <v>0</v>
      </c>
      <c r="BC261" s="23">
        <f t="shared" ca="1" si="275"/>
        <v>0</v>
      </c>
      <c r="BD261" s="23">
        <f t="shared" ca="1" si="276"/>
        <v>0</v>
      </c>
      <c r="BE261" s="23">
        <f t="shared" ca="1" si="288"/>
        <v>0</v>
      </c>
      <c r="BF261" s="23">
        <f t="shared" ca="1" si="289"/>
        <v>0</v>
      </c>
      <c r="BG261" s="23"/>
      <c r="BH261" s="23"/>
      <c r="BI261" s="23"/>
      <c r="BJ261" s="23"/>
      <c r="BK261" s="23"/>
      <c r="BL261" s="23"/>
      <c r="BM261" s="23"/>
      <c r="BN261" s="23"/>
      <c r="BO261" s="236">
        <f t="shared" ca="1" si="238"/>
        <v>0</v>
      </c>
      <c r="BP261" s="23">
        <f t="shared" ca="1" si="241"/>
        <v>0</v>
      </c>
      <c r="BQ261" s="23">
        <f t="shared" ca="1" si="242"/>
        <v>0</v>
      </c>
      <c r="BR261" s="23">
        <f t="shared" ca="1" si="243"/>
        <v>0</v>
      </c>
      <c r="BS261" s="23">
        <f t="shared" ca="1" si="244"/>
        <v>0</v>
      </c>
      <c r="BT261" s="23">
        <f t="shared" ca="1" si="247"/>
        <v>0</v>
      </c>
      <c r="BU261" s="23">
        <f t="shared" ca="1" si="248"/>
        <v>0</v>
      </c>
      <c r="BV261" s="23">
        <f t="shared" ca="1" si="251"/>
        <v>0</v>
      </c>
      <c r="BW261" s="23">
        <f t="shared" ca="1" si="252"/>
        <v>0</v>
      </c>
      <c r="BX261" s="23">
        <f t="shared" ca="1" si="253"/>
        <v>0</v>
      </c>
      <c r="BY261" s="23">
        <f t="shared" ca="1" si="254"/>
        <v>0</v>
      </c>
      <c r="BZ261" s="23">
        <f t="shared" ca="1" si="261"/>
        <v>0</v>
      </c>
      <c r="CA261" s="23">
        <f t="shared" ca="1" si="262"/>
        <v>0</v>
      </c>
      <c r="CB261" s="23">
        <f t="shared" ca="1" si="267"/>
        <v>0</v>
      </c>
      <c r="CC261" s="23">
        <f t="shared" ca="1" si="268"/>
        <v>0</v>
      </c>
      <c r="CD261" s="23">
        <f t="shared" ca="1" si="280"/>
        <v>0</v>
      </c>
      <c r="CE261" s="23">
        <f t="shared" ca="1" si="281"/>
        <v>0</v>
      </c>
      <c r="CF261" s="23">
        <f t="shared" ca="1" si="282"/>
        <v>0</v>
      </c>
      <c r="CG261" s="23">
        <f t="shared" ca="1" si="283"/>
        <v>0</v>
      </c>
      <c r="CH261" s="23">
        <f t="shared" ca="1" si="290"/>
        <v>0</v>
      </c>
      <c r="CI261" s="23">
        <f t="shared" ca="1" si="291"/>
        <v>0</v>
      </c>
      <c r="CJ261" s="236">
        <f t="shared" ca="1" si="239"/>
        <v>0</v>
      </c>
      <c r="CQ261" s="23">
        <f t="shared" ca="1" si="255"/>
        <v>0</v>
      </c>
      <c r="CR261" s="23">
        <f t="shared" ca="1" si="256"/>
        <v>0</v>
      </c>
      <c r="CS261" s="23">
        <f t="shared" ca="1" si="284"/>
        <v>0</v>
      </c>
      <c r="CT261" s="23">
        <f t="shared" ca="1" si="285"/>
        <v>0</v>
      </c>
      <c r="CU261" s="23">
        <f t="shared" ca="1" si="286"/>
        <v>0</v>
      </c>
      <c r="CV261" s="23">
        <f t="shared" ca="1" si="287"/>
        <v>0</v>
      </c>
    </row>
    <row r="262" spans="1:100" x14ac:dyDescent="0.2">
      <c r="A262" s="180">
        <f ca="1">VLOOKUP($D262,Curves!$A$2:$I$1700,9)</f>
        <v>6.3398556099495004E-2</v>
      </c>
      <c r="B262" s="86">
        <f t="shared" ca="1" si="222"/>
        <v>0.26771351340058452</v>
      </c>
      <c r="C262" s="86">
        <f t="shared" ca="1" si="223"/>
        <v>28</v>
      </c>
      <c r="D262" s="143">
        <f t="shared" ca="1" si="240"/>
        <v>44593</v>
      </c>
      <c r="E262" s="181">
        <f ca="1">VLOOKUP($D262,Curves!$A$2:$H$1700,2)*$B262</f>
        <v>1.4898257020742529</v>
      </c>
      <c r="F262" s="180">
        <f ca="1">VLOOKUP($D262,Curves!$A$2:$H$1700,3)*$B262</f>
        <v>0</v>
      </c>
      <c r="G262" s="180">
        <f ca="1">VLOOKUP($D262,Curves!$A$2:$H$1700,7)*$B262</f>
        <v>0</v>
      </c>
      <c r="H262" s="180">
        <f ca="1">VLOOKUP($D262,Curves!$A$2:$H$1700,5)*$B262</f>
        <v>0</v>
      </c>
      <c r="I262" s="180">
        <f ca="1">VLOOKUP($D262,Curves!$A$2:$H$1700,4)*$B262</f>
        <v>0</v>
      </c>
      <c r="J262" s="182">
        <f ca="1">VLOOKUP($D262,Curves!$A$2:$H$1700,8)*$B262</f>
        <v>0</v>
      </c>
      <c r="K262" s="180">
        <f t="shared" ca="1" si="224"/>
        <v>13.173692765556897</v>
      </c>
      <c r="L262" s="144">
        <f ca="1">VLOOKUP($D262,Curves!$N$2:$T$2600,2)*$B262</f>
        <v>11.397056183014515</v>
      </c>
      <c r="M262" s="145">
        <f ca="1">VLOOKUP($D262,Curves!$N$2:$T$2600,3)*$B262</f>
        <v>6.5750438891183558</v>
      </c>
      <c r="N262" s="189">
        <f t="shared" ca="1" si="225"/>
        <v>0</v>
      </c>
      <c r="O262" s="190">
        <f t="shared" ca="1" si="226"/>
        <v>0</v>
      </c>
      <c r="P262" s="181">
        <f t="shared" ref="P262:P282" ca="1" si="294">($E262+J262)*$J$5+$J$4</f>
        <v>13.173692765556897</v>
      </c>
      <c r="Q262" s="144">
        <f ca="1">VLOOKUP($D262,Curves!$N$2:$T$2600,4)*$B262</f>
        <v>10.837234768328523</v>
      </c>
      <c r="R262" s="145">
        <f ca="1">VLOOKUP($D262,Curves!$N$2:$T$2600,5)*$B262</f>
        <v>6.7651204836327707</v>
      </c>
      <c r="S262" s="189">
        <f t="shared" ca="1" si="227"/>
        <v>0</v>
      </c>
      <c r="T262" s="190">
        <f t="shared" ca="1" si="228"/>
        <v>0</v>
      </c>
      <c r="U262" s="157">
        <f t="shared" ca="1" si="229"/>
        <v>13.173692765556897</v>
      </c>
      <c r="V262" s="157">
        <f t="shared" ca="1" si="230"/>
        <v>13.173692765556897</v>
      </c>
      <c r="W262" s="157">
        <f t="shared" ca="1" si="231"/>
        <v>13.173692765556897</v>
      </c>
      <c r="X262" s="144">
        <f ca="1">VLOOKUP($D262,Curves!$N$2:$T$2600,6)*$B262</f>
        <v>13.507329329073398</v>
      </c>
      <c r="Y262" s="145">
        <f ca="1">VLOOKUP($D262,Curves!$N$2:$T$2600,7)*$B262</f>
        <v>8.5520912539737655</v>
      </c>
      <c r="Z262" s="208">
        <f t="shared" ca="1" si="232"/>
        <v>1</v>
      </c>
      <c r="AA262" s="189">
        <f t="shared" ca="1" si="233"/>
        <v>0</v>
      </c>
      <c r="AB262" s="189">
        <f t="shared" ca="1" si="279"/>
        <v>1</v>
      </c>
      <c r="AC262" s="189">
        <f t="shared" ca="1" si="279"/>
        <v>1</v>
      </c>
      <c r="AD262" s="189">
        <f t="shared" ca="1" si="235"/>
        <v>1</v>
      </c>
      <c r="AE262" s="190">
        <f t="shared" ca="1" si="236"/>
        <v>0</v>
      </c>
      <c r="AF262" s="23">
        <f t="shared" ca="1" si="257"/>
        <v>0</v>
      </c>
      <c r="AG262" s="23">
        <f t="shared" ca="1" si="258"/>
        <v>0</v>
      </c>
      <c r="AH262" s="23">
        <f t="shared" ca="1" si="265"/>
        <v>0</v>
      </c>
      <c r="AI262" s="23">
        <f t="shared" ca="1" si="266"/>
        <v>0</v>
      </c>
      <c r="AJ262" s="23">
        <f t="shared" ca="1" si="271"/>
        <v>0</v>
      </c>
      <c r="AK262" s="23">
        <f t="shared" ca="1" si="272"/>
        <v>0</v>
      </c>
      <c r="AL262" s="23">
        <f t="shared" ca="1" si="273"/>
        <v>0</v>
      </c>
      <c r="AM262" s="23">
        <f t="shared" ca="1" si="274"/>
        <v>0</v>
      </c>
      <c r="AN262" s="23">
        <f t="shared" ca="1" si="277"/>
        <v>0</v>
      </c>
      <c r="AO262" s="23">
        <f t="shared" ca="1" si="278"/>
        <v>0</v>
      </c>
      <c r="AP262" s="23">
        <f t="shared" ca="1" si="292"/>
        <v>0</v>
      </c>
      <c r="AQ262" s="23">
        <f t="shared" ca="1" si="293"/>
        <v>0</v>
      </c>
      <c r="AR262" s="236">
        <f t="shared" ca="1" si="237"/>
        <v>0</v>
      </c>
      <c r="AS262" s="23">
        <f t="shared" ca="1" si="245"/>
        <v>0</v>
      </c>
      <c r="AT262" s="23">
        <f t="shared" ca="1" si="246"/>
        <v>0</v>
      </c>
      <c r="AU262" s="23">
        <f t="shared" ca="1" si="249"/>
        <v>0</v>
      </c>
      <c r="AV262" s="23">
        <f t="shared" ca="1" si="250"/>
        <v>0</v>
      </c>
      <c r="AW262" s="23">
        <f t="shared" ca="1" si="259"/>
        <v>0</v>
      </c>
      <c r="AX262" s="23">
        <f t="shared" ca="1" si="260"/>
        <v>0</v>
      </c>
      <c r="AY262" s="23">
        <f t="shared" ca="1" si="263"/>
        <v>0</v>
      </c>
      <c r="AZ262" s="23">
        <f t="shared" ca="1" si="264"/>
        <v>0</v>
      </c>
      <c r="BA262" s="23">
        <f t="shared" ca="1" si="269"/>
        <v>0</v>
      </c>
      <c r="BB262" s="23">
        <f t="shared" ca="1" si="270"/>
        <v>0</v>
      </c>
      <c r="BC262" s="23">
        <f t="shared" ca="1" si="275"/>
        <v>0</v>
      </c>
      <c r="BD262" s="23">
        <f t="shared" ca="1" si="276"/>
        <v>0</v>
      </c>
      <c r="BE262" s="23">
        <f t="shared" ca="1" si="288"/>
        <v>0</v>
      </c>
      <c r="BF262" s="23">
        <f t="shared" ca="1" si="289"/>
        <v>0</v>
      </c>
      <c r="BG262" s="23"/>
      <c r="BH262" s="23"/>
      <c r="BI262" s="23"/>
      <c r="BJ262" s="23"/>
      <c r="BK262" s="23"/>
      <c r="BL262" s="23"/>
      <c r="BM262" s="23"/>
      <c r="BN262" s="23"/>
      <c r="BO262" s="236">
        <f t="shared" ca="1" si="238"/>
        <v>0</v>
      </c>
      <c r="BP262" s="23">
        <f t="shared" ca="1" si="241"/>
        <v>65400</v>
      </c>
      <c r="BQ262" s="23">
        <f t="shared" ca="1" si="242"/>
        <v>32700</v>
      </c>
      <c r="BR262" s="23">
        <f t="shared" ca="1" si="243"/>
        <v>62400</v>
      </c>
      <c r="BS262" s="23">
        <f t="shared" ca="1" si="244"/>
        <v>31200</v>
      </c>
      <c r="BT262" s="23">
        <f t="shared" ca="1" si="247"/>
        <v>67200</v>
      </c>
      <c r="BU262" s="23">
        <f t="shared" ca="1" si="248"/>
        <v>33600</v>
      </c>
      <c r="BV262" s="23">
        <f t="shared" ca="1" si="251"/>
        <v>8400</v>
      </c>
      <c r="BW262" s="23">
        <f t="shared" ca="1" si="252"/>
        <v>4200</v>
      </c>
      <c r="BX262" s="23">
        <f t="shared" ca="1" si="253"/>
        <v>66000</v>
      </c>
      <c r="BY262" s="23">
        <f t="shared" ca="1" si="254"/>
        <v>33000</v>
      </c>
      <c r="BZ262" s="23">
        <f t="shared" ca="1" si="261"/>
        <v>66000</v>
      </c>
      <c r="CA262" s="23">
        <f t="shared" ca="1" si="262"/>
        <v>33000</v>
      </c>
      <c r="CB262" s="23">
        <f t="shared" ca="1" si="267"/>
        <v>240000</v>
      </c>
      <c r="CC262" s="23">
        <f t="shared" ca="1" si="268"/>
        <v>120000</v>
      </c>
      <c r="CD262" s="23">
        <f t="shared" ca="1" si="280"/>
        <v>120000</v>
      </c>
      <c r="CE262" s="23">
        <f t="shared" ca="1" si="281"/>
        <v>60000</v>
      </c>
      <c r="CF262" s="23">
        <f t="shared" ca="1" si="282"/>
        <v>63600</v>
      </c>
      <c r="CG262" s="23">
        <f t="shared" ca="1" si="283"/>
        <v>31800</v>
      </c>
      <c r="CH262" s="23">
        <f t="shared" ca="1" si="290"/>
        <v>90000</v>
      </c>
      <c r="CI262" s="23">
        <f t="shared" ca="1" si="291"/>
        <v>45000</v>
      </c>
      <c r="CJ262" s="236">
        <f t="shared" ca="1" si="239"/>
        <v>1273500</v>
      </c>
      <c r="CQ262" s="23">
        <f t="shared" ca="1" si="255"/>
        <v>30000</v>
      </c>
      <c r="CR262" s="23">
        <f t="shared" ca="1" si="256"/>
        <v>15000</v>
      </c>
      <c r="CS262" s="23">
        <f t="shared" ca="1" si="284"/>
        <v>60000</v>
      </c>
      <c r="CT262" s="23">
        <f t="shared" ca="1" si="285"/>
        <v>30000</v>
      </c>
      <c r="CU262" s="23">
        <f t="shared" ca="1" si="286"/>
        <v>120000</v>
      </c>
      <c r="CV262" s="23">
        <f t="shared" ca="1" si="287"/>
        <v>60000</v>
      </c>
    </row>
    <row r="263" spans="1:100" x14ac:dyDescent="0.2">
      <c r="A263" s="180">
        <f ca="1">VLOOKUP($D263,Curves!$A$2:$I$1700,9)</f>
        <v>6.3417296020721006E-2</v>
      </c>
      <c r="B263" s="86">
        <f t="shared" ref="B263:B283" ca="1" si="295">(1+($A263/2))^(-2*($D263-$A$1)/365.25)</f>
        <v>0.26633311416257976</v>
      </c>
      <c r="C263" s="86">
        <f t="shared" ref="C263:C282" ca="1" si="296">D264-D263</f>
        <v>31</v>
      </c>
      <c r="D263" s="143">
        <f t="shared" ca="1" si="240"/>
        <v>44621</v>
      </c>
      <c r="E263" s="181">
        <f ca="1">VLOOKUP($D263,Curves!$A$2:$H$1700,2)*$B263</f>
        <v>1.4448571443319951</v>
      </c>
      <c r="F263" s="180">
        <f ca="1">VLOOKUP($D263,Curves!$A$2:$H$1700,3)*$B263</f>
        <v>0</v>
      </c>
      <c r="G263" s="180">
        <f ca="1">VLOOKUP($D263,Curves!$A$2:$H$1700,7)*$B263</f>
        <v>0</v>
      </c>
      <c r="H263" s="180">
        <f ca="1">VLOOKUP($D263,Curves!$A$2:$H$1700,5)*$B263</f>
        <v>0</v>
      </c>
      <c r="I263" s="180">
        <f ca="1">VLOOKUP($D263,Curves!$A$2:$H$1700,4)*$B263</f>
        <v>0</v>
      </c>
      <c r="J263" s="182">
        <f ca="1">VLOOKUP($D263,Curves!$A$2:$H$1700,8)*$B263</f>
        <v>0</v>
      </c>
      <c r="K263" s="180">
        <f t="shared" ref="K263:K282" ca="1" si="297">($E263+$I263)*$J$5+$J$4</f>
        <v>12.836428582489964</v>
      </c>
      <c r="L263" s="144">
        <f ca="1">VLOOKUP($D263,Curves!$N$2:$T$2600,2)*$B263</f>
        <v>7.3432933385614536</v>
      </c>
      <c r="M263" s="145">
        <f ca="1">VLOOKUP($D263,Curves!$N$2:$T$2600,3)*$B263</f>
        <v>5.3266622832515953</v>
      </c>
      <c r="N263" s="189">
        <f t="shared" ref="N263:N282" ca="1" si="298">IF($K263&lt;$L263,1,0)</f>
        <v>0</v>
      </c>
      <c r="O263" s="190">
        <f t="shared" ref="O263:O282" ca="1" si="299">IF($K263&lt;$M263,1,0)</f>
        <v>0</v>
      </c>
      <c r="P263" s="181">
        <f t="shared" ca="1" si="294"/>
        <v>12.836428582489964</v>
      </c>
      <c r="Q263" s="144">
        <f ca="1">VLOOKUP($D263,Curves!$N$2:$T$2600,4)*$B263</f>
        <v>10.515022104320826</v>
      </c>
      <c r="R263" s="145">
        <f ca="1">VLOOKUP($D263,Curves!$N$2:$T$2600,5)*$B263</f>
        <v>5.4065622175003698</v>
      </c>
      <c r="S263" s="189">
        <f t="shared" ref="S263:S282" ca="1" si="300">IF($P263&lt;$Q263,1,0)</f>
        <v>0</v>
      </c>
      <c r="T263" s="190">
        <f t="shared" ref="T263:T282" ca="1" si="301">IF($P263&lt;$R263,1,0)</f>
        <v>0</v>
      </c>
      <c r="U263" s="157">
        <f t="shared" ref="U263:U282" ca="1" si="302">($E263+G263)*$J$5+$J$4</f>
        <v>12.836428582489964</v>
      </c>
      <c r="V263" s="157">
        <f t="shared" ref="V263:V282" ca="1" si="303">($E263+H263)*$J$5+$J$4</f>
        <v>12.836428582489964</v>
      </c>
      <c r="W263" s="157">
        <f t="shared" ref="W263:W282" ca="1" si="304">($E263+I263)*$J$5+$J$4</f>
        <v>12.836428582489964</v>
      </c>
      <c r="X263" s="144">
        <f ca="1">VLOOKUP($D263,Curves!$N$2:$T$2600,6)*$B263</f>
        <v>6.5130211216147647</v>
      </c>
      <c r="Y263" s="145">
        <f ca="1">VLOOKUP($D263,Curves!$N$2:$T$2600,7)*$B263</f>
        <v>9.986071676298554</v>
      </c>
      <c r="Z263" s="208">
        <f t="shared" ref="Z263:Z282" ca="1" si="305">IF($U263&lt;$X263,1,0)</f>
        <v>0</v>
      </c>
      <c r="AA263" s="189">
        <f t="shared" ref="AA263:AA282" ca="1" si="306">IF($U263&lt;$Y263,1,0)</f>
        <v>0</v>
      </c>
      <c r="AB263" s="189">
        <f t="shared" ref="AB263:AC282" ca="1" si="307">IF($V263&lt;$X263,1,0)</f>
        <v>0</v>
      </c>
      <c r="AC263" s="189">
        <f t="shared" ca="1" si="307"/>
        <v>0</v>
      </c>
      <c r="AD263" s="189">
        <f t="shared" ref="AD263:AD282" ca="1" si="308">IF($W263&lt;$X263,1,0)</f>
        <v>0</v>
      </c>
      <c r="AE263" s="190">
        <f t="shared" ref="AE263:AE282" ca="1" si="309">IF($W263&lt;$Y263,1,0)</f>
        <v>0</v>
      </c>
      <c r="AF263" s="23">
        <f t="shared" ca="1" si="257"/>
        <v>0</v>
      </c>
      <c r="AG263" s="23">
        <f t="shared" ca="1" si="258"/>
        <v>0</v>
      </c>
      <c r="AH263" s="23">
        <f t="shared" ca="1" si="265"/>
        <v>0</v>
      </c>
      <c r="AI263" s="23">
        <f t="shared" ca="1" si="266"/>
        <v>0</v>
      </c>
      <c r="AJ263" s="23">
        <f t="shared" ca="1" si="271"/>
        <v>0</v>
      </c>
      <c r="AK263" s="23">
        <f t="shared" ca="1" si="272"/>
        <v>0</v>
      </c>
      <c r="AL263" s="23">
        <f t="shared" ca="1" si="273"/>
        <v>0</v>
      </c>
      <c r="AM263" s="23">
        <f t="shared" ca="1" si="274"/>
        <v>0</v>
      </c>
      <c r="AN263" s="23">
        <f t="shared" ca="1" si="277"/>
        <v>0</v>
      </c>
      <c r="AO263" s="23">
        <f t="shared" ca="1" si="278"/>
        <v>0</v>
      </c>
      <c r="AP263" s="23">
        <f t="shared" ca="1" si="292"/>
        <v>0</v>
      </c>
      <c r="AQ263" s="23">
        <f t="shared" ca="1" si="293"/>
        <v>0</v>
      </c>
      <c r="AR263" s="236">
        <f t="shared" ref="AR263:AR282" ca="1" si="310">SUM(AF263:AQ263)</f>
        <v>0</v>
      </c>
      <c r="AS263" s="23">
        <f t="shared" ca="1" si="245"/>
        <v>0</v>
      </c>
      <c r="AT263" s="23">
        <f t="shared" ca="1" si="246"/>
        <v>0</v>
      </c>
      <c r="AU263" s="23">
        <f t="shared" ca="1" si="249"/>
        <v>0</v>
      </c>
      <c r="AV263" s="23">
        <f t="shared" ca="1" si="250"/>
        <v>0</v>
      </c>
      <c r="AW263" s="23">
        <f t="shared" ca="1" si="259"/>
        <v>0</v>
      </c>
      <c r="AX263" s="23">
        <f t="shared" ca="1" si="260"/>
        <v>0</v>
      </c>
      <c r="AY263" s="23">
        <f t="shared" ca="1" si="263"/>
        <v>0</v>
      </c>
      <c r="AZ263" s="23">
        <f t="shared" ca="1" si="264"/>
        <v>0</v>
      </c>
      <c r="BA263" s="23">
        <f t="shared" ca="1" si="269"/>
        <v>0</v>
      </c>
      <c r="BB263" s="23">
        <f t="shared" ca="1" si="270"/>
        <v>0</v>
      </c>
      <c r="BC263" s="23">
        <f t="shared" ca="1" si="275"/>
        <v>0</v>
      </c>
      <c r="BD263" s="23">
        <f t="shared" ca="1" si="276"/>
        <v>0</v>
      </c>
      <c r="BE263" s="23">
        <f t="shared" ca="1" si="288"/>
        <v>0</v>
      </c>
      <c r="BF263" s="23">
        <f t="shared" ca="1" si="289"/>
        <v>0</v>
      </c>
      <c r="BG263" s="23"/>
      <c r="BH263" s="23"/>
      <c r="BI263" s="23"/>
      <c r="BJ263" s="23"/>
      <c r="BK263" s="23"/>
      <c r="BL263" s="23"/>
      <c r="BM263" s="23"/>
      <c r="BN263" s="23"/>
      <c r="BO263" s="236">
        <f t="shared" ref="BO263:BO282" ca="1" si="311">SUM(AS263:BF263)</f>
        <v>0</v>
      </c>
      <c r="BP263" s="23">
        <f t="shared" ca="1" si="241"/>
        <v>0</v>
      </c>
      <c r="BQ263" s="23">
        <f t="shared" ca="1" si="242"/>
        <v>0</v>
      </c>
      <c r="BR263" s="23">
        <f t="shared" ca="1" si="243"/>
        <v>0</v>
      </c>
      <c r="BS263" s="23">
        <f t="shared" ca="1" si="244"/>
        <v>0</v>
      </c>
      <c r="BT263" s="23">
        <f t="shared" ca="1" si="247"/>
        <v>0</v>
      </c>
      <c r="BU263" s="23">
        <f t="shared" ca="1" si="248"/>
        <v>0</v>
      </c>
      <c r="BV263" s="23">
        <f t="shared" ca="1" si="251"/>
        <v>0</v>
      </c>
      <c r="BW263" s="23">
        <f t="shared" ca="1" si="252"/>
        <v>0</v>
      </c>
      <c r="BX263" s="23">
        <f t="shared" ca="1" si="253"/>
        <v>0</v>
      </c>
      <c r="BY263" s="23">
        <f t="shared" ca="1" si="254"/>
        <v>0</v>
      </c>
      <c r="BZ263" s="23">
        <f t="shared" ca="1" si="261"/>
        <v>0</v>
      </c>
      <c r="CA263" s="23">
        <f t="shared" ca="1" si="262"/>
        <v>0</v>
      </c>
      <c r="CB263" s="23">
        <f t="shared" ca="1" si="267"/>
        <v>0</v>
      </c>
      <c r="CC263" s="23">
        <f t="shared" ca="1" si="268"/>
        <v>0</v>
      </c>
      <c r="CD263" s="23">
        <f t="shared" ca="1" si="280"/>
        <v>0</v>
      </c>
      <c r="CE263" s="23">
        <f t="shared" ca="1" si="281"/>
        <v>0</v>
      </c>
      <c r="CF263" s="23">
        <f t="shared" ca="1" si="282"/>
        <v>0</v>
      </c>
      <c r="CG263" s="23">
        <f t="shared" ca="1" si="283"/>
        <v>0</v>
      </c>
      <c r="CH263" s="23">
        <f t="shared" ca="1" si="290"/>
        <v>0</v>
      </c>
      <c r="CI263" s="23">
        <f t="shared" ca="1" si="291"/>
        <v>0</v>
      </c>
      <c r="CJ263" s="236">
        <f t="shared" ref="CJ263:CJ282" ca="1" si="312">SUM(BP263:CI263)</f>
        <v>0</v>
      </c>
      <c r="CQ263" s="23">
        <f t="shared" ca="1" si="255"/>
        <v>0</v>
      </c>
      <c r="CR263" s="23">
        <f t="shared" ca="1" si="256"/>
        <v>0</v>
      </c>
      <c r="CS263" s="23">
        <f t="shared" ca="1" si="284"/>
        <v>0</v>
      </c>
      <c r="CT263" s="23">
        <f t="shared" ca="1" si="285"/>
        <v>0</v>
      </c>
      <c r="CU263" s="23">
        <f t="shared" ca="1" si="286"/>
        <v>0</v>
      </c>
      <c r="CV263" s="23">
        <f t="shared" ca="1" si="287"/>
        <v>0</v>
      </c>
    </row>
    <row r="264" spans="1:100" x14ac:dyDescent="0.2">
      <c r="A264" s="180">
        <f ca="1">VLOOKUP($D264,Curves!$A$2:$I$1700,9)</f>
        <v>6.3438043790785006E-2</v>
      </c>
      <c r="B264" s="86">
        <f t="shared" ca="1" si="295"/>
        <v>0.26481225678403597</v>
      </c>
      <c r="C264" s="86">
        <f t="shared" ca="1" si="296"/>
        <v>30</v>
      </c>
      <c r="D264" s="143">
        <f t="shared" ca="1" si="240"/>
        <v>44652</v>
      </c>
      <c r="E264" s="181">
        <f ca="1">VLOOKUP($D264,Curves!$A$2:$H$1700,2)*$B264</f>
        <v>1.3876162255483486</v>
      </c>
      <c r="F264" s="180">
        <f ca="1">VLOOKUP($D264,Curves!$A$2:$H$1700,3)*$B264</f>
        <v>0</v>
      </c>
      <c r="G264" s="180">
        <f ca="1">VLOOKUP($D264,Curves!$A$2:$H$1700,7)*$B264</f>
        <v>0</v>
      </c>
      <c r="H264" s="180">
        <f ca="1">VLOOKUP($D264,Curves!$A$2:$H$1700,5)*$B264</f>
        <v>0</v>
      </c>
      <c r="I264" s="180">
        <f ca="1">VLOOKUP($D264,Curves!$A$2:$H$1700,4)*$B264</f>
        <v>0</v>
      </c>
      <c r="J264" s="182">
        <f ca="1">VLOOKUP($D264,Curves!$A$2:$H$1700,8)*$B264</f>
        <v>0</v>
      </c>
      <c r="K264" s="180">
        <f t="shared" ca="1" si="297"/>
        <v>12.407121691612614</v>
      </c>
      <c r="L264" s="144">
        <f ca="1">VLOOKUP($D264,Curves!$N$2:$T$2600,2)*$B264</f>
        <v>6.9041421209177649</v>
      </c>
      <c r="M264" s="145">
        <f ca="1">VLOOKUP($D264,Curves!$N$2:$T$2600,3)*$B264</f>
        <v>5.4842618379973853</v>
      </c>
      <c r="N264" s="189">
        <f t="shared" ca="1" si="298"/>
        <v>0</v>
      </c>
      <c r="O264" s="190">
        <f t="shared" ca="1" si="299"/>
        <v>0</v>
      </c>
      <c r="P264" s="181">
        <f t="shared" ca="1" si="294"/>
        <v>12.407121691612614</v>
      </c>
      <c r="Q264" s="144">
        <f ca="1">VLOOKUP($D264,Curves!$N$2:$T$2600,4)*$B264</f>
        <v>9.7929469237640614</v>
      </c>
      <c r="R264" s="145">
        <f ca="1">VLOOKUP($D264,Curves!$N$2:$T$2600,5)*$B264</f>
        <v>4.9122673633438678</v>
      </c>
      <c r="S264" s="189">
        <f t="shared" ca="1" si="300"/>
        <v>0</v>
      </c>
      <c r="T264" s="190">
        <f t="shared" ca="1" si="301"/>
        <v>0</v>
      </c>
      <c r="U264" s="157">
        <f t="shared" ca="1" si="302"/>
        <v>12.407121691612614</v>
      </c>
      <c r="V264" s="157">
        <f t="shared" ca="1" si="303"/>
        <v>12.407121691612614</v>
      </c>
      <c r="W264" s="157">
        <f t="shared" ca="1" si="304"/>
        <v>12.407121691612614</v>
      </c>
      <c r="X264" s="144">
        <f ca="1">VLOOKUP($D264,Curves!$N$2:$T$2600,6)*$B264</f>
        <v>5.3503773492535194</v>
      </c>
      <c r="Y264" s="145">
        <f ca="1">VLOOKUP($D264,Curves!$N$2:$T$2600,7)*$B264</f>
        <v>10.353672663941079</v>
      </c>
      <c r="Z264" s="208">
        <f t="shared" ca="1" si="305"/>
        <v>0</v>
      </c>
      <c r="AA264" s="189">
        <f t="shared" ca="1" si="306"/>
        <v>0</v>
      </c>
      <c r="AB264" s="189">
        <f t="shared" ca="1" si="307"/>
        <v>0</v>
      </c>
      <c r="AC264" s="189">
        <f t="shared" ca="1" si="307"/>
        <v>0</v>
      </c>
      <c r="AD264" s="189">
        <f t="shared" ca="1" si="308"/>
        <v>0</v>
      </c>
      <c r="AE264" s="190">
        <f t="shared" ca="1" si="309"/>
        <v>0</v>
      </c>
      <c r="AF264" s="23">
        <f t="shared" ca="1" si="257"/>
        <v>0</v>
      </c>
      <c r="AG264" s="23">
        <f t="shared" ca="1" si="258"/>
        <v>0</v>
      </c>
      <c r="AH264" s="23">
        <f t="shared" ca="1" si="265"/>
        <v>0</v>
      </c>
      <c r="AI264" s="23">
        <f t="shared" ca="1" si="266"/>
        <v>0</v>
      </c>
      <c r="AJ264" s="23">
        <f t="shared" ca="1" si="271"/>
        <v>0</v>
      </c>
      <c r="AK264" s="23">
        <f t="shared" ca="1" si="272"/>
        <v>0</v>
      </c>
      <c r="AL264" s="23">
        <f t="shared" ca="1" si="273"/>
        <v>0</v>
      </c>
      <c r="AM264" s="23">
        <f t="shared" ca="1" si="274"/>
        <v>0</v>
      </c>
      <c r="AN264" s="23">
        <f t="shared" ca="1" si="277"/>
        <v>0</v>
      </c>
      <c r="AO264" s="23">
        <f t="shared" ca="1" si="278"/>
        <v>0</v>
      </c>
      <c r="AP264" s="23">
        <f t="shared" ca="1" si="292"/>
        <v>0</v>
      </c>
      <c r="AQ264" s="23">
        <f t="shared" ca="1" si="293"/>
        <v>0</v>
      </c>
      <c r="AR264" s="236">
        <f t="shared" ca="1" si="310"/>
        <v>0</v>
      </c>
      <c r="AS264" s="23">
        <f t="shared" ca="1" si="245"/>
        <v>0</v>
      </c>
      <c r="AT264" s="23">
        <f t="shared" ca="1" si="246"/>
        <v>0</v>
      </c>
      <c r="AU264" s="23">
        <f t="shared" ca="1" si="249"/>
        <v>0</v>
      </c>
      <c r="AV264" s="23">
        <f t="shared" ca="1" si="250"/>
        <v>0</v>
      </c>
      <c r="AW264" s="23">
        <f t="shared" ca="1" si="259"/>
        <v>0</v>
      </c>
      <c r="AX264" s="23">
        <f t="shared" ca="1" si="260"/>
        <v>0</v>
      </c>
      <c r="AY264" s="23">
        <f t="shared" ca="1" si="263"/>
        <v>0</v>
      </c>
      <c r="AZ264" s="23">
        <f t="shared" ca="1" si="264"/>
        <v>0</v>
      </c>
      <c r="BA264" s="23">
        <f t="shared" ca="1" si="269"/>
        <v>0</v>
      </c>
      <c r="BB264" s="23">
        <f t="shared" ca="1" si="270"/>
        <v>0</v>
      </c>
      <c r="BC264" s="23">
        <f t="shared" ca="1" si="275"/>
        <v>0</v>
      </c>
      <c r="BD264" s="23">
        <f t="shared" ca="1" si="276"/>
        <v>0</v>
      </c>
      <c r="BE264" s="23">
        <f t="shared" ca="1" si="288"/>
        <v>0</v>
      </c>
      <c r="BF264" s="23">
        <f t="shared" ca="1" si="289"/>
        <v>0</v>
      </c>
      <c r="BG264" s="23"/>
      <c r="BH264" s="23"/>
      <c r="BI264" s="23"/>
      <c r="BJ264" s="23"/>
      <c r="BK264" s="23"/>
      <c r="BL264" s="23"/>
      <c r="BM264" s="23"/>
      <c r="BN264" s="23"/>
      <c r="BO264" s="236">
        <f t="shared" ca="1" si="311"/>
        <v>0</v>
      </c>
      <c r="BP264" s="23">
        <f t="shared" ca="1" si="241"/>
        <v>0</v>
      </c>
      <c r="BQ264" s="23">
        <f t="shared" ca="1" si="242"/>
        <v>0</v>
      </c>
      <c r="BR264" s="23">
        <f t="shared" ca="1" si="243"/>
        <v>0</v>
      </c>
      <c r="BS264" s="23">
        <f t="shared" ca="1" si="244"/>
        <v>0</v>
      </c>
      <c r="BT264" s="23">
        <f t="shared" ca="1" si="247"/>
        <v>0</v>
      </c>
      <c r="BU264" s="23">
        <f t="shared" ca="1" si="248"/>
        <v>0</v>
      </c>
      <c r="BV264" s="23">
        <f t="shared" ca="1" si="251"/>
        <v>0</v>
      </c>
      <c r="BW264" s="23">
        <f t="shared" ca="1" si="252"/>
        <v>0</v>
      </c>
      <c r="BX264" s="23">
        <f t="shared" ca="1" si="253"/>
        <v>0</v>
      </c>
      <c r="BY264" s="23">
        <f t="shared" ca="1" si="254"/>
        <v>0</v>
      </c>
      <c r="BZ264" s="23">
        <f t="shared" ca="1" si="261"/>
        <v>0</v>
      </c>
      <c r="CA264" s="23">
        <f t="shared" ca="1" si="262"/>
        <v>0</v>
      </c>
      <c r="CB264" s="23">
        <f t="shared" ca="1" si="267"/>
        <v>0</v>
      </c>
      <c r="CC264" s="23">
        <f t="shared" ca="1" si="268"/>
        <v>0</v>
      </c>
      <c r="CD264" s="23">
        <f t="shared" ca="1" si="280"/>
        <v>0</v>
      </c>
      <c r="CE264" s="23">
        <f t="shared" ca="1" si="281"/>
        <v>0</v>
      </c>
      <c r="CF264" s="23">
        <f t="shared" ca="1" si="282"/>
        <v>0</v>
      </c>
      <c r="CG264" s="23">
        <f t="shared" ca="1" si="283"/>
        <v>0</v>
      </c>
      <c r="CH264" s="23">
        <f t="shared" ca="1" si="290"/>
        <v>0</v>
      </c>
      <c r="CI264" s="23">
        <f t="shared" ca="1" si="291"/>
        <v>0</v>
      </c>
      <c r="CJ264" s="236">
        <f t="shared" ca="1" si="312"/>
        <v>0</v>
      </c>
      <c r="CQ264" s="23">
        <f t="shared" ca="1" si="255"/>
        <v>0</v>
      </c>
      <c r="CR264" s="23">
        <f t="shared" ca="1" si="256"/>
        <v>0</v>
      </c>
      <c r="CS264" s="23">
        <f t="shared" ca="1" si="284"/>
        <v>0</v>
      </c>
      <c r="CT264" s="23">
        <f t="shared" ca="1" si="285"/>
        <v>0</v>
      </c>
      <c r="CU264" s="23">
        <f t="shared" ca="1" si="286"/>
        <v>0</v>
      </c>
      <c r="CV264" s="23">
        <f t="shared" ca="1" si="287"/>
        <v>0</v>
      </c>
    </row>
    <row r="265" spans="1:100" x14ac:dyDescent="0.2">
      <c r="A265" s="180">
        <f ca="1">VLOOKUP($D265,Curves!$A$2:$I$1700,9)</f>
        <v>6.3458122278079995E-2</v>
      </c>
      <c r="B265" s="86">
        <f t="shared" ca="1" si="295"/>
        <v>0.2633478739082552</v>
      </c>
      <c r="C265" s="86">
        <f t="shared" ca="1" si="296"/>
        <v>31</v>
      </c>
      <c r="D265" s="143">
        <f t="shared" ca="1" si="240"/>
        <v>44682</v>
      </c>
      <c r="E265" s="181">
        <f ca="1">VLOOKUP($D265,Curves!$A$2:$H$1700,2)*$B265</f>
        <v>1.3680922049533859</v>
      </c>
      <c r="F265" s="180">
        <f ca="1">VLOOKUP($D265,Curves!$A$2:$H$1700,3)*$B265</f>
        <v>0</v>
      </c>
      <c r="G265" s="180">
        <f ca="1">VLOOKUP($D265,Curves!$A$2:$H$1700,7)*$B265</f>
        <v>0</v>
      </c>
      <c r="H265" s="180">
        <f ca="1">VLOOKUP($D265,Curves!$A$2:$H$1700,5)*$B265</f>
        <v>0</v>
      </c>
      <c r="I265" s="180">
        <f ca="1">VLOOKUP($D265,Curves!$A$2:$H$1700,4)*$B265</f>
        <v>0</v>
      </c>
      <c r="J265" s="182">
        <f ca="1">VLOOKUP($D265,Curves!$A$2:$H$1700,8)*$B265</f>
        <v>0</v>
      </c>
      <c r="K265" s="180">
        <f t="shared" ca="1" si="297"/>
        <v>12.260691537150395</v>
      </c>
      <c r="L265" s="144">
        <f ca="1">VLOOKUP($D265,Curves!$N$2:$T$2600,2)*$B265</f>
        <v>9.4887418082863793</v>
      </c>
      <c r="M265" s="145">
        <f ca="1">VLOOKUP($D265,Curves!$N$2:$T$2600,3)*$B265</f>
        <v>4.8640352310854729</v>
      </c>
      <c r="N265" s="189">
        <f t="shared" ca="1" si="298"/>
        <v>0</v>
      </c>
      <c r="O265" s="190">
        <f t="shared" ca="1" si="299"/>
        <v>0</v>
      </c>
      <c r="P265" s="181">
        <f t="shared" ca="1" si="294"/>
        <v>12.260691537150395</v>
      </c>
      <c r="Q265" s="144">
        <f ca="1">VLOOKUP($D265,Curves!$N$2:$T$2600,4)*$B265</f>
        <v>10.253675028901512</v>
      </c>
      <c r="R265" s="145">
        <f ca="1">VLOOKUP($D265,Curves!$N$2:$T$2600,5)*$B265</f>
        <v>7.2130982663471102</v>
      </c>
      <c r="S265" s="189">
        <f t="shared" ca="1" si="300"/>
        <v>0</v>
      </c>
      <c r="T265" s="190">
        <f t="shared" ca="1" si="301"/>
        <v>0</v>
      </c>
      <c r="U265" s="157">
        <f t="shared" ca="1" si="302"/>
        <v>12.260691537150395</v>
      </c>
      <c r="V265" s="157">
        <f t="shared" ca="1" si="303"/>
        <v>12.260691537150395</v>
      </c>
      <c r="W265" s="157">
        <f t="shared" ca="1" si="304"/>
        <v>12.260691537150395</v>
      </c>
      <c r="X265" s="144">
        <f ca="1">VLOOKUP($D265,Curves!$N$2:$T$2600,6)*$B265</f>
        <v>8.5437111935004673</v>
      </c>
      <c r="Y265" s="145">
        <f ca="1">VLOOKUP($D265,Curves!$N$2:$T$2600,7)*$B265</f>
        <v>4.5041122421614945</v>
      </c>
      <c r="Z265" s="208">
        <f t="shared" ca="1" si="305"/>
        <v>0</v>
      </c>
      <c r="AA265" s="189">
        <f t="shared" ca="1" si="306"/>
        <v>0</v>
      </c>
      <c r="AB265" s="189">
        <f t="shared" ca="1" si="307"/>
        <v>0</v>
      </c>
      <c r="AC265" s="189">
        <f t="shared" ca="1" si="307"/>
        <v>0</v>
      </c>
      <c r="AD265" s="189">
        <f t="shared" ca="1" si="308"/>
        <v>0</v>
      </c>
      <c r="AE265" s="190">
        <f t="shared" ca="1" si="309"/>
        <v>0</v>
      </c>
      <c r="AF265" s="23">
        <f t="shared" ca="1" si="257"/>
        <v>0</v>
      </c>
      <c r="AG265" s="23">
        <f t="shared" ca="1" si="258"/>
        <v>0</v>
      </c>
      <c r="AH265" s="23">
        <f t="shared" ca="1" si="265"/>
        <v>0</v>
      </c>
      <c r="AI265" s="23">
        <f t="shared" ca="1" si="266"/>
        <v>0</v>
      </c>
      <c r="AJ265" s="23">
        <f t="shared" ca="1" si="271"/>
        <v>0</v>
      </c>
      <c r="AK265" s="23">
        <f t="shared" ca="1" si="272"/>
        <v>0</v>
      </c>
      <c r="AL265" s="23">
        <f t="shared" ca="1" si="273"/>
        <v>0</v>
      </c>
      <c r="AM265" s="23">
        <f t="shared" ca="1" si="274"/>
        <v>0</v>
      </c>
      <c r="AN265" s="23">
        <f t="shared" ca="1" si="277"/>
        <v>0</v>
      </c>
      <c r="AO265" s="23">
        <f t="shared" ca="1" si="278"/>
        <v>0</v>
      </c>
      <c r="AP265" s="23">
        <f t="shared" ca="1" si="292"/>
        <v>0</v>
      </c>
      <c r="AQ265" s="23">
        <f t="shared" ca="1" si="293"/>
        <v>0</v>
      </c>
      <c r="AR265" s="236">
        <f t="shared" ca="1" si="310"/>
        <v>0</v>
      </c>
      <c r="AS265" s="23">
        <f t="shared" ca="1" si="245"/>
        <v>0</v>
      </c>
      <c r="AT265" s="23">
        <f t="shared" ca="1" si="246"/>
        <v>0</v>
      </c>
      <c r="AU265" s="23">
        <f t="shared" ca="1" si="249"/>
        <v>0</v>
      </c>
      <c r="AV265" s="23">
        <f t="shared" ca="1" si="250"/>
        <v>0</v>
      </c>
      <c r="AW265" s="23">
        <f t="shared" ca="1" si="259"/>
        <v>0</v>
      </c>
      <c r="AX265" s="23">
        <f t="shared" ca="1" si="260"/>
        <v>0</v>
      </c>
      <c r="AY265" s="23">
        <f t="shared" ca="1" si="263"/>
        <v>0</v>
      </c>
      <c r="AZ265" s="23">
        <f t="shared" ca="1" si="264"/>
        <v>0</v>
      </c>
      <c r="BA265" s="23">
        <f t="shared" ca="1" si="269"/>
        <v>0</v>
      </c>
      <c r="BB265" s="23">
        <f t="shared" ca="1" si="270"/>
        <v>0</v>
      </c>
      <c r="BC265" s="23">
        <f t="shared" ca="1" si="275"/>
        <v>0</v>
      </c>
      <c r="BD265" s="23">
        <f t="shared" ca="1" si="276"/>
        <v>0</v>
      </c>
      <c r="BE265" s="23">
        <f t="shared" ca="1" si="288"/>
        <v>0</v>
      </c>
      <c r="BF265" s="23">
        <f t="shared" ca="1" si="289"/>
        <v>0</v>
      </c>
      <c r="BG265" s="23"/>
      <c r="BH265" s="23"/>
      <c r="BI265" s="23"/>
      <c r="BJ265" s="23"/>
      <c r="BK265" s="23"/>
      <c r="BL265" s="23"/>
      <c r="BM265" s="23"/>
      <c r="BN265" s="23"/>
      <c r="BO265" s="236">
        <f t="shared" ca="1" si="311"/>
        <v>0</v>
      </c>
      <c r="BP265" s="23">
        <f t="shared" ca="1" si="241"/>
        <v>0</v>
      </c>
      <c r="BQ265" s="23">
        <f t="shared" ca="1" si="242"/>
        <v>0</v>
      </c>
      <c r="BR265" s="23">
        <f t="shared" ca="1" si="243"/>
        <v>0</v>
      </c>
      <c r="BS265" s="23">
        <f t="shared" ca="1" si="244"/>
        <v>0</v>
      </c>
      <c r="BT265" s="23">
        <f t="shared" ca="1" si="247"/>
        <v>0</v>
      </c>
      <c r="BU265" s="23">
        <f t="shared" ca="1" si="248"/>
        <v>0</v>
      </c>
      <c r="BV265" s="23">
        <f t="shared" ca="1" si="251"/>
        <v>0</v>
      </c>
      <c r="BW265" s="23">
        <f t="shared" ca="1" si="252"/>
        <v>0</v>
      </c>
      <c r="BX265" s="23">
        <f t="shared" ca="1" si="253"/>
        <v>0</v>
      </c>
      <c r="BY265" s="23">
        <f t="shared" ca="1" si="254"/>
        <v>0</v>
      </c>
      <c r="BZ265" s="23">
        <f t="shared" ca="1" si="261"/>
        <v>0</v>
      </c>
      <c r="CA265" s="23">
        <f t="shared" ca="1" si="262"/>
        <v>0</v>
      </c>
      <c r="CB265" s="23">
        <f t="shared" ca="1" si="267"/>
        <v>0</v>
      </c>
      <c r="CC265" s="23">
        <f t="shared" ca="1" si="268"/>
        <v>0</v>
      </c>
      <c r="CD265" s="23">
        <f t="shared" ca="1" si="280"/>
        <v>0</v>
      </c>
      <c r="CE265" s="23">
        <f t="shared" ca="1" si="281"/>
        <v>0</v>
      </c>
      <c r="CF265" s="23">
        <f t="shared" ca="1" si="282"/>
        <v>0</v>
      </c>
      <c r="CG265" s="23">
        <f t="shared" ca="1" si="283"/>
        <v>0</v>
      </c>
      <c r="CH265" s="23">
        <f t="shared" ca="1" si="290"/>
        <v>0</v>
      </c>
      <c r="CI265" s="23">
        <f t="shared" ca="1" si="291"/>
        <v>0</v>
      </c>
      <c r="CJ265" s="236">
        <f t="shared" ca="1" si="312"/>
        <v>0</v>
      </c>
      <c r="CQ265" s="23">
        <f t="shared" ca="1" si="255"/>
        <v>0</v>
      </c>
      <c r="CR265" s="23">
        <f t="shared" ca="1" si="256"/>
        <v>0</v>
      </c>
      <c r="CS265" s="23">
        <f t="shared" ca="1" si="284"/>
        <v>0</v>
      </c>
      <c r="CT265" s="23">
        <f t="shared" ca="1" si="285"/>
        <v>0</v>
      </c>
      <c r="CU265" s="23">
        <f t="shared" ca="1" si="286"/>
        <v>0</v>
      </c>
      <c r="CV265" s="23">
        <f t="shared" ca="1" si="287"/>
        <v>0</v>
      </c>
    </row>
    <row r="266" spans="1:100" x14ac:dyDescent="0.2">
      <c r="A266" s="180">
        <f ca="1">VLOOKUP($D266,Curves!$A$2:$I$1700,9)</f>
        <v>6.3478870048426006E-2</v>
      </c>
      <c r="B266" s="86">
        <f t="shared" ca="1" si="295"/>
        <v>0.26184230672970982</v>
      </c>
      <c r="C266" s="86">
        <f t="shared" ca="1" si="296"/>
        <v>30</v>
      </c>
      <c r="D266" s="143">
        <f t="shared" ca="1" si="240"/>
        <v>44713</v>
      </c>
      <c r="E266" s="181">
        <f ca="1">VLOOKUP($D266,Curves!$A$2:$H$1700,2)*$B266</f>
        <v>1.3655076295954367</v>
      </c>
      <c r="F266" s="180">
        <f ca="1">VLOOKUP($D266,Curves!$A$2:$H$1700,3)*$B266</f>
        <v>0</v>
      </c>
      <c r="G266" s="180">
        <f ca="1">VLOOKUP($D266,Curves!$A$2:$H$1700,7)*$B266</f>
        <v>0</v>
      </c>
      <c r="H266" s="180">
        <f ca="1">VLOOKUP($D266,Curves!$A$2:$H$1700,5)*$B266</f>
        <v>0</v>
      </c>
      <c r="I266" s="180">
        <f ca="1">VLOOKUP($D266,Curves!$A$2:$H$1700,4)*$B266</f>
        <v>0</v>
      </c>
      <c r="J266" s="182">
        <f ca="1">VLOOKUP($D266,Curves!$A$2:$H$1700,8)*$B266</f>
        <v>0</v>
      </c>
      <c r="K266" s="180">
        <f t="shared" ca="1" si="297"/>
        <v>12.241307221965775</v>
      </c>
      <c r="L266" s="144">
        <f ca="1">VLOOKUP($D266,Curves!$N$2:$T$2600,2)*$B266</f>
        <v>8.7157355936072154</v>
      </c>
      <c r="M266" s="145">
        <f ca="1">VLOOKUP($D266,Curves!$N$2:$T$2600,3)*$B266</f>
        <v>5.0457012506815078</v>
      </c>
      <c r="N266" s="189">
        <f t="shared" ca="1" si="298"/>
        <v>0</v>
      </c>
      <c r="O266" s="190">
        <f t="shared" ca="1" si="299"/>
        <v>0</v>
      </c>
      <c r="P266" s="181">
        <f t="shared" ca="1" si="294"/>
        <v>12.241307221965775</v>
      </c>
      <c r="Q266" s="144">
        <f ca="1">VLOOKUP($D266,Curves!$N$2:$T$2600,4)*$B266</f>
        <v>8.3621583341738539</v>
      </c>
      <c r="R266" s="145">
        <f ca="1">VLOOKUP($D266,Curves!$N$2:$T$2600,5)*$B266</f>
        <v>6.3758601688684342</v>
      </c>
      <c r="S266" s="189">
        <f t="shared" ca="1" si="300"/>
        <v>0</v>
      </c>
      <c r="T266" s="190">
        <f t="shared" ca="1" si="301"/>
        <v>0</v>
      </c>
      <c r="U266" s="157">
        <f t="shared" ca="1" si="302"/>
        <v>12.241307221965775</v>
      </c>
      <c r="V266" s="157">
        <f t="shared" ca="1" si="303"/>
        <v>12.241307221965775</v>
      </c>
      <c r="W266" s="157">
        <f t="shared" ca="1" si="304"/>
        <v>12.241307221965775</v>
      </c>
      <c r="X266" s="144">
        <f ca="1">VLOOKUP($D266,Curves!$N$2:$T$2600,6)*$B266</f>
        <v>7.9093026882698787</v>
      </c>
      <c r="Y266" s="145">
        <f ca="1">VLOOKUP($D266,Curves!$N$2:$T$2600,7)*$B266</f>
        <v>4.6530909516486618</v>
      </c>
      <c r="Z266" s="208">
        <f t="shared" ca="1" si="305"/>
        <v>0</v>
      </c>
      <c r="AA266" s="189">
        <f t="shared" ca="1" si="306"/>
        <v>0</v>
      </c>
      <c r="AB266" s="189">
        <f t="shared" ca="1" si="307"/>
        <v>0</v>
      </c>
      <c r="AC266" s="189">
        <f t="shared" ca="1" si="307"/>
        <v>0</v>
      </c>
      <c r="AD266" s="189">
        <f t="shared" ca="1" si="308"/>
        <v>0</v>
      </c>
      <c r="AE266" s="190">
        <f t="shared" ca="1" si="309"/>
        <v>0</v>
      </c>
      <c r="AF266" s="23">
        <f t="shared" ca="1" si="257"/>
        <v>0</v>
      </c>
      <c r="AG266" s="23">
        <f t="shared" ca="1" si="258"/>
        <v>0</v>
      </c>
      <c r="AH266" s="23">
        <f t="shared" ca="1" si="265"/>
        <v>0</v>
      </c>
      <c r="AI266" s="23">
        <f t="shared" ca="1" si="266"/>
        <v>0</v>
      </c>
      <c r="AJ266" s="23">
        <f t="shared" ca="1" si="271"/>
        <v>0</v>
      </c>
      <c r="AK266" s="23">
        <f t="shared" ca="1" si="272"/>
        <v>0</v>
      </c>
      <c r="AL266" s="23">
        <f t="shared" ca="1" si="273"/>
        <v>0</v>
      </c>
      <c r="AM266" s="23">
        <f t="shared" ca="1" si="274"/>
        <v>0</v>
      </c>
      <c r="AN266" s="23">
        <f t="shared" ca="1" si="277"/>
        <v>0</v>
      </c>
      <c r="AO266" s="23">
        <f t="shared" ca="1" si="278"/>
        <v>0</v>
      </c>
      <c r="AP266" s="23">
        <f t="shared" ca="1" si="292"/>
        <v>0</v>
      </c>
      <c r="AQ266" s="23">
        <f t="shared" ca="1" si="293"/>
        <v>0</v>
      </c>
      <c r="AR266" s="236">
        <f t="shared" ca="1" si="310"/>
        <v>0</v>
      </c>
      <c r="AS266" s="23">
        <f t="shared" ca="1" si="245"/>
        <v>0</v>
      </c>
      <c r="AT266" s="23">
        <f t="shared" ca="1" si="246"/>
        <v>0</v>
      </c>
      <c r="AU266" s="23">
        <f t="shared" ca="1" si="249"/>
        <v>0</v>
      </c>
      <c r="AV266" s="23">
        <f t="shared" ca="1" si="250"/>
        <v>0</v>
      </c>
      <c r="AW266" s="23">
        <f t="shared" ca="1" si="259"/>
        <v>0</v>
      </c>
      <c r="AX266" s="23">
        <f t="shared" ca="1" si="260"/>
        <v>0</v>
      </c>
      <c r="AY266" s="23">
        <f t="shared" ca="1" si="263"/>
        <v>0</v>
      </c>
      <c r="AZ266" s="23">
        <f t="shared" ca="1" si="264"/>
        <v>0</v>
      </c>
      <c r="BA266" s="23">
        <f t="shared" ca="1" si="269"/>
        <v>0</v>
      </c>
      <c r="BB266" s="23">
        <f t="shared" ca="1" si="270"/>
        <v>0</v>
      </c>
      <c r="BC266" s="23">
        <f t="shared" ca="1" si="275"/>
        <v>0</v>
      </c>
      <c r="BD266" s="23">
        <f t="shared" ca="1" si="276"/>
        <v>0</v>
      </c>
      <c r="BE266" s="23">
        <f t="shared" ca="1" si="288"/>
        <v>0</v>
      </c>
      <c r="BF266" s="23">
        <f t="shared" ca="1" si="289"/>
        <v>0</v>
      </c>
      <c r="BG266" s="23"/>
      <c r="BH266" s="23"/>
      <c r="BI266" s="23"/>
      <c r="BJ266" s="23"/>
      <c r="BK266" s="23"/>
      <c r="BL266" s="23"/>
      <c r="BM266" s="23"/>
      <c r="BN266" s="23"/>
      <c r="BO266" s="236">
        <f t="shared" ca="1" si="311"/>
        <v>0</v>
      </c>
      <c r="BP266" s="23">
        <f t="shared" ca="1" si="241"/>
        <v>0</v>
      </c>
      <c r="BQ266" s="23">
        <f t="shared" ca="1" si="242"/>
        <v>0</v>
      </c>
      <c r="BR266" s="23">
        <f t="shared" ca="1" si="243"/>
        <v>0</v>
      </c>
      <c r="BS266" s="23">
        <f t="shared" ca="1" si="244"/>
        <v>0</v>
      </c>
      <c r="BT266" s="23">
        <f t="shared" ca="1" si="247"/>
        <v>0</v>
      </c>
      <c r="BU266" s="23">
        <f t="shared" ca="1" si="248"/>
        <v>0</v>
      </c>
      <c r="BV266" s="23">
        <f t="shared" ca="1" si="251"/>
        <v>0</v>
      </c>
      <c r="BW266" s="23">
        <f t="shared" ca="1" si="252"/>
        <v>0</v>
      </c>
      <c r="BX266" s="23">
        <f t="shared" ca="1" si="253"/>
        <v>0</v>
      </c>
      <c r="BY266" s="23">
        <f t="shared" ca="1" si="254"/>
        <v>0</v>
      </c>
      <c r="BZ266" s="23">
        <f t="shared" ca="1" si="261"/>
        <v>0</v>
      </c>
      <c r="CA266" s="23">
        <f t="shared" ca="1" si="262"/>
        <v>0</v>
      </c>
      <c r="CB266" s="23">
        <f t="shared" ca="1" si="267"/>
        <v>0</v>
      </c>
      <c r="CC266" s="23">
        <f t="shared" ca="1" si="268"/>
        <v>0</v>
      </c>
      <c r="CD266" s="23">
        <f t="shared" ca="1" si="280"/>
        <v>0</v>
      </c>
      <c r="CE266" s="23">
        <f t="shared" ca="1" si="281"/>
        <v>0</v>
      </c>
      <c r="CF266" s="23">
        <f t="shared" ca="1" si="282"/>
        <v>0</v>
      </c>
      <c r="CG266" s="23">
        <f t="shared" ca="1" si="283"/>
        <v>0</v>
      </c>
      <c r="CH266" s="23">
        <f t="shared" ca="1" si="290"/>
        <v>0</v>
      </c>
      <c r="CI266" s="23">
        <f t="shared" ca="1" si="291"/>
        <v>0</v>
      </c>
      <c r="CJ266" s="236">
        <f t="shared" ca="1" si="312"/>
        <v>0</v>
      </c>
      <c r="CQ266" s="23">
        <f t="shared" ca="1" si="255"/>
        <v>0</v>
      </c>
      <c r="CR266" s="23">
        <f t="shared" ca="1" si="256"/>
        <v>0</v>
      </c>
      <c r="CS266" s="23">
        <f t="shared" ca="1" si="284"/>
        <v>0</v>
      </c>
      <c r="CT266" s="23">
        <f t="shared" ca="1" si="285"/>
        <v>0</v>
      </c>
      <c r="CU266" s="23">
        <f t="shared" ca="1" si="286"/>
        <v>0</v>
      </c>
      <c r="CV266" s="23">
        <f t="shared" ca="1" si="287"/>
        <v>0</v>
      </c>
    </row>
    <row r="267" spans="1:100" x14ac:dyDescent="0.2">
      <c r="A267" s="180">
        <f ca="1">VLOOKUP($D267,Curves!$A$2:$I$1700,9)</f>
        <v>6.3498948535999994E-2</v>
      </c>
      <c r="B267" s="86">
        <f t="shared" ca="1" si="295"/>
        <v>0.26039265686433988</v>
      </c>
      <c r="C267" s="86">
        <f t="shared" ca="1" si="296"/>
        <v>31</v>
      </c>
      <c r="D267" s="143">
        <f t="shared" ref="D267:D283" ca="1" si="313">DATE(YEAR(D266),MONTH(D266)+1,1)</f>
        <v>44743</v>
      </c>
      <c r="E267" s="181">
        <f ca="1">VLOOKUP($D267,Curves!$A$2:$H$1700,2)*$B267</f>
        <v>1.3618535954004978</v>
      </c>
      <c r="F267" s="180">
        <f ca="1">VLOOKUP($D267,Curves!$A$2:$H$1700,3)*$B267</f>
        <v>0</v>
      </c>
      <c r="G267" s="180">
        <f ca="1">VLOOKUP($D267,Curves!$A$2:$H$1700,7)*$B267</f>
        <v>0</v>
      </c>
      <c r="H267" s="180">
        <f ca="1">VLOOKUP($D267,Curves!$A$2:$H$1700,5)*$B267</f>
        <v>0</v>
      </c>
      <c r="I267" s="180">
        <f ca="1">VLOOKUP($D267,Curves!$A$2:$H$1700,4)*$B267</f>
        <v>0</v>
      </c>
      <c r="J267" s="182">
        <f ca="1">VLOOKUP($D267,Curves!$A$2:$H$1700,8)*$B267</f>
        <v>0</v>
      </c>
      <c r="K267" s="180">
        <f t="shared" ca="1" si="297"/>
        <v>12.213901965503734</v>
      </c>
      <c r="L267" s="144">
        <f ca="1">VLOOKUP($D267,Curves!$N$2:$T$2600,2)*$B267</f>
        <v>7.6259116296754215</v>
      </c>
      <c r="M267" s="145">
        <f ca="1">VLOOKUP($D267,Curves!$N$2:$T$2600,3)*$B267</f>
        <v>5.2443081092478057</v>
      </c>
      <c r="N267" s="189">
        <f t="shared" ca="1" si="298"/>
        <v>0</v>
      </c>
      <c r="O267" s="190">
        <f t="shared" ca="1" si="299"/>
        <v>0</v>
      </c>
      <c r="P267" s="181">
        <f t="shared" ca="1" si="294"/>
        <v>12.213901965503734</v>
      </c>
      <c r="Q267" s="144">
        <f ca="1">VLOOKUP($D267,Curves!$N$2:$T$2600,4)*$B267</f>
        <v>7.8601753745809928</v>
      </c>
      <c r="R267" s="145">
        <f ca="1">VLOOKUP($D267,Curves!$N$2:$T$2600,5)*$B267</f>
        <v>5.9525761359188092</v>
      </c>
      <c r="S267" s="189">
        <f t="shared" ca="1" si="300"/>
        <v>0</v>
      </c>
      <c r="T267" s="190">
        <f t="shared" ca="1" si="301"/>
        <v>0</v>
      </c>
      <c r="U267" s="157">
        <f t="shared" ca="1" si="302"/>
        <v>12.213901965503734</v>
      </c>
      <c r="V267" s="157">
        <f t="shared" ca="1" si="303"/>
        <v>12.213901965503734</v>
      </c>
      <c r="W267" s="157">
        <f t="shared" ca="1" si="304"/>
        <v>12.213901965503734</v>
      </c>
      <c r="X267" s="144">
        <f ca="1">VLOOKUP($D267,Curves!$N$2:$T$2600,6)*$B267</f>
        <v>7.3714415671752684</v>
      </c>
      <c r="Y267" s="145">
        <f ca="1">VLOOKUP($D267,Curves!$N$2:$T$2600,7)*$B267</f>
        <v>4.2372333136104086</v>
      </c>
      <c r="Z267" s="208">
        <f t="shared" ca="1" si="305"/>
        <v>0</v>
      </c>
      <c r="AA267" s="189">
        <f t="shared" ca="1" si="306"/>
        <v>0</v>
      </c>
      <c r="AB267" s="189">
        <f t="shared" ca="1" si="307"/>
        <v>0</v>
      </c>
      <c r="AC267" s="189">
        <f t="shared" ca="1" si="307"/>
        <v>0</v>
      </c>
      <c r="AD267" s="189">
        <f t="shared" ca="1" si="308"/>
        <v>0</v>
      </c>
      <c r="AE267" s="190">
        <f t="shared" ca="1" si="309"/>
        <v>0</v>
      </c>
      <c r="AF267" s="23">
        <f t="shared" ca="1" si="257"/>
        <v>0</v>
      </c>
      <c r="AG267" s="23">
        <f t="shared" ca="1" si="258"/>
        <v>0</v>
      </c>
      <c r="AH267" s="23">
        <f t="shared" ca="1" si="265"/>
        <v>0</v>
      </c>
      <c r="AI267" s="23">
        <f t="shared" ca="1" si="266"/>
        <v>0</v>
      </c>
      <c r="AJ267" s="23">
        <f t="shared" ca="1" si="271"/>
        <v>0</v>
      </c>
      <c r="AK267" s="23">
        <f t="shared" ca="1" si="272"/>
        <v>0</v>
      </c>
      <c r="AL267" s="23">
        <f t="shared" ca="1" si="273"/>
        <v>0</v>
      </c>
      <c r="AM267" s="23">
        <f t="shared" ca="1" si="274"/>
        <v>0</v>
      </c>
      <c r="AN267" s="23">
        <f t="shared" ca="1" si="277"/>
        <v>0</v>
      </c>
      <c r="AO267" s="23">
        <f t="shared" ca="1" si="278"/>
        <v>0</v>
      </c>
      <c r="AP267" s="23">
        <f t="shared" ca="1" si="292"/>
        <v>0</v>
      </c>
      <c r="AQ267" s="23">
        <f t="shared" ca="1" si="293"/>
        <v>0</v>
      </c>
      <c r="AR267" s="236">
        <f t="shared" ca="1" si="310"/>
        <v>0</v>
      </c>
      <c r="AS267" s="23">
        <f t="shared" ca="1" si="245"/>
        <v>0</v>
      </c>
      <c r="AT267" s="23">
        <f t="shared" ca="1" si="246"/>
        <v>0</v>
      </c>
      <c r="AU267" s="23">
        <f t="shared" ca="1" si="249"/>
        <v>0</v>
      </c>
      <c r="AV267" s="23">
        <f t="shared" ca="1" si="250"/>
        <v>0</v>
      </c>
      <c r="AW267" s="23">
        <f t="shared" ca="1" si="259"/>
        <v>0</v>
      </c>
      <c r="AX267" s="23">
        <f t="shared" ca="1" si="260"/>
        <v>0</v>
      </c>
      <c r="AY267" s="23">
        <f t="shared" ca="1" si="263"/>
        <v>0</v>
      </c>
      <c r="AZ267" s="23">
        <f t="shared" ca="1" si="264"/>
        <v>0</v>
      </c>
      <c r="BA267" s="23">
        <f t="shared" ca="1" si="269"/>
        <v>0</v>
      </c>
      <c r="BB267" s="23">
        <f t="shared" ca="1" si="270"/>
        <v>0</v>
      </c>
      <c r="BC267" s="23">
        <f t="shared" ca="1" si="275"/>
        <v>0</v>
      </c>
      <c r="BD267" s="23">
        <f t="shared" ca="1" si="276"/>
        <v>0</v>
      </c>
      <c r="BE267" s="23">
        <f t="shared" ca="1" si="288"/>
        <v>0</v>
      </c>
      <c r="BF267" s="23">
        <f t="shared" ca="1" si="289"/>
        <v>0</v>
      </c>
      <c r="BG267" s="23"/>
      <c r="BH267" s="23"/>
      <c r="BI267" s="23"/>
      <c r="BJ267" s="23"/>
      <c r="BK267" s="23"/>
      <c r="BL267" s="23"/>
      <c r="BM267" s="23"/>
      <c r="BN267" s="23"/>
      <c r="BO267" s="236">
        <f t="shared" ca="1" si="311"/>
        <v>0</v>
      </c>
      <c r="BP267" s="23">
        <f t="shared" ca="1" si="241"/>
        <v>0</v>
      </c>
      <c r="BQ267" s="23">
        <f t="shared" ca="1" si="242"/>
        <v>0</v>
      </c>
      <c r="BR267" s="23">
        <f t="shared" ca="1" si="243"/>
        <v>0</v>
      </c>
      <c r="BS267" s="23">
        <f t="shared" ca="1" si="244"/>
        <v>0</v>
      </c>
      <c r="BT267" s="23">
        <f t="shared" ca="1" si="247"/>
        <v>0</v>
      </c>
      <c r="BU267" s="23">
        <f t="shared" ca="1" si="248"/>
        <v>0</v>
      </c>
      <c r="BV267" s="23">
        <f t="shared" ca="1" si="251"/>
        <v>0</v>
      </c>
      <c r="BW267" s="23">
        <f t="shared" ca="1" si="252"/>
        <v>0</v>
      </c>
      <c r="BX267" s="23">
        <f t="shared" ca="1" si="253"/>
        <v>0</v>
      </c>
      <c r="BY267" s="23">
        <f t="shared" ca="1" si="254"/>
        <v>0</v>
      </c>
      <c r="BZ267" s="23">
        <f t="shared" ca="1" si="261"/>
        <v>0</v>
      </c>
      <c r="CA267" s="23">
        <f t="shared" ca="1" si="262"/>
        <v>0</v>
      </c>
      <c r="CB267" s="23">
        <f t="shared" ca="1" si="267"/>
        <v>0</v>
      </c>
      <c r="CC267" s="23">
        <f t="shared" ca="1" si="268"/>
        <v>0</v>
      </c>
      <c r="CD267" s="23">
        <f t="shared" ca="1" si="280"/>
        <v>0</v>
      </c>
      <c r="CE267" s="23">
        <f t="shared" ca="1" si="281"/>
        <v>0</v>
      </c>
      <c r="CF267" s="23">
        <f t="shared" ca="1" si="282"/>
        <v>0</v>
      </c>
      <c r="CG267" s="23">
        <f t="shared" ca="1" si="283"/>
        <v>0</v>
      </c>
      <c r="CH267" s="23">
        <f t="shared" ca="1" si="290"/>
        <v>0</v>
      </c>
      <c r="CI267" s="23">
        <f t="shared" ca="1" si="291"/>
        <v>0</v>
      </c>
      <c r="CJ267" s="236">
        <f t="shared" ca="1" si="312"/>
        <v>0</v>
      </c>
      <c r="CQ267" s="23">
        <f t="shared" ca="1" si="255"/>
        <v>0</v>
      </c>
      <c r="CR267" s="23">
        <f t="shared" ca="1" si="256"/>
        <v>0</v>
      </c>
      <c r="CS267" s="23">
        <f t="shared" ca="1" si="284"/>
        <v>0</v>
      </c>
      <c r="CT267" s="23">
        <f t="shared" ca="1" si="285"/>
        <v>0</v>
      </c>
      <c r="CU267" s="23">
        <f t="shared" ca="1" si="286"/>
        <v>0</v>
      </c>
      <c r="CV267" s="23">
        <f t="shared" ca="1" si="287"/>
        <v>0</v>
      </c>
    </row>
    <row r="268" spans="1:100" x14ac:dyDescent="0.2">
      <c r="A268" s="180">
        <f ca="1">VLOOKUP($D268,Curves!$A$2:$I$1700,9)</f>
        <v>6.3519696306619994E-2</v>
      </c>
      <c r="B268" s="86">
        <f t="shared" ca="1" si="295"/>
        <v>0.25890224792964178</v>
      </c>
      <c r="C268" s="86">
        <f t="shared" ca="1" si="296"/>
        <v>31</v>
      </c>
      <c r="D268" s="143">
        <f t="shared" ca="1" si="313"/>
        <v>44774</v>
      </c>
      <c r="E268" s="181">
        <f ca="1">VLOOKUP($D268,Curves!$A$2:$H$1700,2)*$B268</f>
        <v>1.356647779151323</v>
      </c>
      <c r="F268" s="180">
        <f ca="1">VLOOKUP($D268,Curves!$A$2:$H$1700,3)*$B268</f>
        <v>0</v>
      </c>
      <c r="G268" s="180">
        <f ca="1">VLOOKUP($D268,Curves!$A$2:$H$1700,7)*$B268</f>
        <v>0</v>
      </c>
      <c r="H268" s="180">
        <f ca="1">VLOOKUP($D268,Curves!$A$2:$H$1700,5)*$B268</f>
        <v>0</v>
      </c>
      <c r="I268" s="180">
        <f ca="1">VLOOKUP($D268,Curves!$A$2:$H$1700,4)*$B268</f>
        <v>0</v>
      </c>
      <c r="J268" s="182">
        <f ca="1">VLOOKUP($D268,Curves!$A$2:$H$1700,8)*$B268</f>
        <v>0</v>
      </c>
      <c r="K268" s="180">
        <f t="shared" ca="1" si="297"/>
        <v>12.174858343634922</v>
      </c>
      <c r="L268" s="144">
        <f ca="1">VLOOKUP($D268,Curves!$N$2:$T$2600,2)*$B268</f>
        <v>6.467316448618087</v>
      </c>
      <c r="M268" s="145">
        <f ca="1">VLOOKUP($D268,Curves!$N$2:$T$2600,3)*$B268</f>
        <v>3.9845055956371871</v>
      </c>
      <c r="N268" s="189">
        <f t="shared" ca="1" si="298"/>
        <v>0</v>
      </c>
      <c r="O268" s="190">
        <f t="shared" ca="1" si="299"/>
        <v>0</v>
      </c>
      <c r="P268" s="181">
        <f t="shared" ca="1" si="294"/>
        <v>12.174858343634922</v>
      </c>
      <c r="Q268" s="144">
        <f ca="1">VLOOKUP($D268,Curves!$N$2:$T$2600,4)*$B268</f>
        <v>6.9225535992095031</v>
      </c>
      <c r="R268" s="145">
        <f ca="1">VLOOKUP($D268,Curves!$N$2:$T$2600,5)*$B268</f>
        <v>4.9942243625627896</v>
      </c>
      <c r="S268" s="189">
        <f t="shared" ca="1" si="300"/>
        <v>0</v>
      </c>
      <c r="T268" s="190">
        <f t="shared" ca="1" si="301"/>
        <v>0</v>
      </c>
      <c r="U268" s="157">
        <f t="shared" ca="1" si="302"/>
        <v>12.174858343634922</v>
      </c>
      <c r="V268" s="157">
        <f t="shared" ca="1" si="303"/>
        <v>12.174858343634922</v>
      </c>
      <c r="W268" s="157">
        <f t="shared" ca="1" si="304"/>
        <v>12.174858343634922</v>
      </c>
      <c r="X268" s="144">
        <f ca="1">VLOOKUP($D268,Curves!$N$2:$T$2600,6)*$B268</f>
        <v>4.955279920747591</v>
      </c>
      <c r="Y268" s="145">
        <f ca="1">VLOOKUP($D268,Curves!$N$2:$T$2600,7)*$B268</f>
        <v>1.8289203962268363</v>
      </c>
      <c r="Z268" s="208">
        <f t="shared" ca="1" si="305"/>
        <v>0</v>
      </c>
      <c r="AA268" s="189">
        <f t="shared" ca="1" si="306"/>
        <v>0</v>
      </c>
      <c r="AB268" s="189">
        <f t="shared" ca="1" si="307"/>
        <v>0</v>
      </c>
      <c r="AC268" s="189">
        <f t="shared" ca="1" si="307"/>
        <v>0</v>
      </c>
      <c r="AD268" s="189">
        <f t="shared" ca="1" si="308"/>
        <v>0</v>
      </c>
      <c r="AE268" s="190">
        <f t="shared" ca="1" si="309"/>
        <v>0</v>
      </c>
      <c r="AF268" s="23">
        <f t="shared" ca="1" si="257"/>
        <v>0</v>
      </c>
      <c r="AG268" s="23">
        <f t="shared" ca="1" si="258"/>
        <v>0</v>
      </c>
      <c r="AH268" s="23">
        <f t="shared" ca="1" si="265"/>
        <v>0</v>
      </c>
      <c r="AI268" s="23">
        <f t="shared" ca="1" si="266"/>
        <v>0</v>
      </c>
      <c r="AJ268" s="23">
        <f t="shared" ca="1" si="271"/>
        <v>0</v>
      </c>
      <c r="AK268" s="23">
        <f t="shared" ca="1" si="272"/>
        <v>0</v>
      </c>
      <c r="AL268" s="23">
        <f t="shared" ca="1" si="273"/>
        <v>0</v>
      </c>
      <c r="AM268" s="23">
        <f t="shared" ca="1" si="274"/>
        <v>0</v>
      </c>
      <c r="AN268" s="23">
        <f t="shared" ca="1" si="277"/>
        <v>0</v>
      </c>
      <c r="AO268" s="23">
        <f t="shared" ca="1" si="278"/>
        <v>0</v>
      </c>
      <c r="AP268" s="23">
        <f t="shared" ca="1" si="292"/>
        <v>0</v>
      </c>
      <c r="AQ268" s="23">
        <f t="shared" ca="1" si="293"/>
        <v>0</v>
      </c>
      <c r="AR268" s="236">
        <f t="shared" ca="1" si="310"/>
        <v>0</v>
      </c>
      <c r="AS268" s="23">
        <f t="shared" ca="1" si="245"/>
        <v>0</v>
      </c>
      <c r="AT268" s="23">
        <f t="shared" ca="1" si="246"/>
        <v>0</v>
      </c>
      <c r="AU268" s="23">
        <f t="shared" ca="1" si="249"/>
        <v>0</v>
      </c>
      <c r="AV268" s="23">
        <f t="shared" ca="1" si="250"/>
        <v>0</v>
      </c>
      <c r="AW268" s="23">
        <f t="shared" ca="1" si="259"/>
        <v>0</v>
      </c>
      <c r="AX268" s="23">
        <f t="shared" ca="1" si="260"/>
        <v>0</v>
      </c>
      <c r="AY268" s="23">
        <f t="shared" ca="1" si="263"/>
        <v>0</v>
      </c>
      <c r="AZ268" s="23">
        <f t="shared" ca="1" si="264"/>
        <v>0</v>
      </c>
      <c r="BA268" s="23">
        <f t="shared" ca="1" si="269"/>
        <v>0</v>
      </c>
      <c r="BB268" s="23">
        <f t="shared" ca="1" si="270"/>
        <v>0</v>
      </c>
      <c r="BC268" s="23">
        <f t="shared" ca="1" si="275"/>
        <v>0</v>
      </c>
      <c r="BD268" s="23">
        <f t="shared" ca="1" si="276"/>
        <v>0</v>
      </c>
      <c r="BE268" s="23">
        <f t="shared" ca="1" si="288"/>
        <v>0</v>
      </c>
      <c r="BF268" s="23">
        <f t="shared" ca="1" si="289"/>
        <v>0</v>
      </c>
      <c r="BG268" s="23"/>
      <c r="BH268" s="23"/>
      <c r="BI268" s="23"/>
      <c r="BJ268" s="23"/>
      <c r="BK268" s="23"/>
      <c r="BL268" s="23"/>
      <c r="BM268" s="23"/>
      <c r="BN268" s="23"/>
      <c r="BO268" s="236">
        <f t="shared" ca="1" si="311"/>
        <v>0</v>
      </c>
      <c r="BP268" s="23">
        <f t="shared" ca="1" si="241"/>
        <v>0</v>
      </c>
      <c r="BQ268" s="23">
        <f t="shared" ca="1" si="242"/>
        <v>0</v>
      </c>
      <c r="BR268" s="23">
        <f t="shared" ca="1" si="243"/>
        <v>0</v>
      </c>
      <c r="BS268" s="23">
        <f t="shared" ca="1" si="244"/>
        <v>0</v>
      </c>
      <c r="BT268" s="23">
        <f t="shared" ca="1" si="247"/>
        <v>0</v>
      </c>
      <c r="BU268" s="23">
        <f t="shared" ca="1" si="248"/>
        <v>0</v>
      </c>
      <c r="BV268" s="23">
        <f t="shared" ca="1" si="251"/>
        <v>0</v>
      </c>
      <c r="BW268" s="23">
        <f t="shared" ca="1" si="252"/>
        <v>0</v>
      </c>
      <c r="BX268" s="23">
        <f t="shared" ca="1" si="253"/>
        <v>0</v>
      </c>
      <c r="BY268" s="23">
        <f t="shared" ca="1" si="254"/>
        <v>0</v>
      </c>
      <c r="BZ268" s="23">
        <f t="shared" ca="1" si="261"/>
        <v>0</v>
      </c>
      <c r="CA268" s="23">
        <f t="shared" ca="1" si="262"/>
        <v>0</v>
      </c>
      <c r="CB268" s="23">
        <f t="shared" ca="1" si="267"/>
        <v>0</v>
      </c>
      <c r="CC268" s="23">
        <f t="shared" ca="1" si="268"/>
        <v>0</v>
      </c>
      <c r="CD268" s="23">
        <f t="shared" ca="1" si="280"/>
        <v>0</v>
      </c>
      <c r="CE268" s="23">
        <f t="shared" ca="1" si="281"/>
        <v>0</v>
      </c>
      <c r="CF268" s="23">
        <f t="shared" ca="1" si="282"/>
        <v>0</v>
      </c>
      <c r="CG268" s="23">
        <f t="shared" ca="1" si="283"/>
        <v>0</v>
      </c>
      <c r="CH268" s="23">
        <f t="shared" ca="1" si="290"/>
        <v>0</v>
      </c>
      <c r="CI268" s="23">
        <f t="shared" ca="1" si="291"/>
        <v>0</v>
      </c>
      <c r="CJ268" s="236">
        <f t="shared" ca="1" si="312"/>
        <v>0</v>
      </c>
      <c r="CQ268" s="23">
        <f t="shared" ca="1" si="255"/>
        <v>0</v>
      </c>
      <c r="CR268" s="23">
        <f t="shared" ca="1" si="256"/>
        <v>0</v>
      </c>
      <c r="CS268" s="23">
        <f t="shared" ca="1" si="284"/>
        <v>0</v>
      </c>
      <c r="CT268" s="23">
        <f t="shared" ca="1" si="285"/>
        <v>0</v>
      </c>
      <c r="CU268" s="23">
        <f t="shared" ca="1" si="286"/>
        <v>0</v>
      </c>
      <c r="CV268" s="23">
        <f t="shared" ca="1" si="287"/>
        <v>0</v>
      </c>
    </row>
    <row r="269" spans="1:100" x14ac:dyDescent="0.2">
      <c r="A269" s="180">
        <f ca="1">VLOOKUP($D269,Curves!$A$2:$I$1700,9)</f>
        <v>6.3540444077388999E-2</v>
      </c>
      <c r="B269" s="86">
        <f t="shared" ca="1" si="295"/>
        <v>0.25741949207799081</v>
      </c>
      <c r="C269" s="86">
        <f t="shared" ca="1" si="296"/>
        <v>30</v>
      </c>
      <c r="D269" s="143">
        <f t="shared" ca="1" si="313"/>
        <v>44805</v>
      </c>
      <c r="E269" s="181">
        <f ca="1">VLOOKUP($D269,Curves!$A$2:$H$1700,2)*$B269</f>
        <v>1.3532542698539975</v>
      </c>
      <c r="F269" s="180">
        <f ca="1">VLOOKUP($D269,Curves!$A$2:$H$1700,3)*$B269</f>
        <v>0</v>
      </c>
      <c r="G269" s="180">
        <f ca="1">VLOOKUP($D269,Curves!$A$2:$H$1700,7)*$B269</f>
        <v>0</v>
      </c>
      <c r="H269" s="180">
        <f ca="1">VLOOKUP($D269,Curves!$A$2:$H$1700,5)*$B269</f>
        <v>0</v>
      </c>
      <c r="I269" s="180">
        <f ca="1">VLOOKUP($D269,Curves!$A$2:$H$1700,4)*$B269</f>
        <v>0</v>
      </c>
      <c r="J269" s="182">
        <f ca="1">VLOOKUP($D269,Curves!$A$2:$H$1700,8)*$B269</f>
        <v>0</v>
      </c>
      <c r="K269" s="180">
        <f t="shared" ca="1" si="297"/>
        <v>12.149407023904981</v>
      </c>
      <c r="L269" s="144">
        <f ca="1">VLOOKUP($D269,Curves!$N$2:$T$2600,2)*$B269</f>
        <v>6.5589873068708586</v>
      </c>
      <c r="M269" s="145">
        <f ca="1">VLOOKUP($D269,Curves!$N$2:$T$2600,3)*$B269</f>
        <v>3.9462408135555993</v>
      </c>
      <c r="N269" s="189">
        <f t="shared" ca="1" si="298"/>
        <v>0</v>
      </c>
      <c r="O269" s="190">
        <f t="shared" ca="1" si="299"/>
        <v>0</v>
      </c>
      <c r="P269" s="181">
        <f t="shared" ca="1" si="294"/>
        <v>12.149407023904981</v>
      </c>
      <c r="Q269" s="144">
        <f ca="1">VLOOKUP($D269,Curves!$N$2:$T$2600,4)*$B269</f>
        <v>7.2690367665037092</v>
      </c>
      <c r="R269" s="145">
        <f ca="1">VLOOKUP($D269,Curves!$N$2:$T$2600,5)*$B269</f>
        <v>3.7119890757646274</v>
      </c>
      <c r="S269" s="189">
        <f t="shared" ca="1" si="300"/>
        <v>0</v>
      </c>
      <c r="T269" s="190">
        <f t="shared" ca="1" si="301"/>
        <v>0</v>
      </c>
      <c r="U269" s="157">
        <f t="shared" ca="1" si="302"/>
        <v>12.149407023904981</v>
      </c>
      <c r="V269" s="157">
        <f t="shared" ca="1" si="303"/>
        <v>12.149407023904981</v>
      </c>
      <c r="W269" s="157">
        <f t="shared" ca="1" si="304"/>
        <v>12.149407023904981</v>
      </c>
      <c r="X269" s="144">
        <f ca="1">VLOOKUP($D269,Curves!$N$2:$T$2600,6)*$B269</f>
        <v>5.248674963696228</v>
      </c>
      <c r="Y269" s="145">
        <f ca="1">VLOOKUP($D269,Curves!$N$2:$T$2600,7)*$B269</f>
        <v>1.7521881692240995</v>
      </c>
      <c r="Z269" s="208">
        <f t="shared" ca="1" si="305"/>
        <v>0</v>
      </c>
      <c r="AA269" s="189">
        <f t="shared" ca="1" si="306"/>
        <v>0</v>
      </c>
      <c r="AB269" s="189">
        <f t="shared" ca="1" si="307"/>
        <v>0</v>
      </c>
      <c r="AC269" s="189">
        <f t="shared" ca="1" si="307"/>
        <v>0</v>
      </c>
      <c r="AD269" s="189">
        <f t="shared" ca="1" si="308"/>
        <v>0</v>
      </c>
      <c r="AE269" s="190">
        <f t="shared" ca="1" si="309"/>
        <v>0</v>
      </c>
      <c r="AF269" s="23">
        <f t="shared" ca="1" si="257"/>
        <v>0</v>
      </c>
      <c r="AG269" s="23">
        <f t="shared" ca="1" si="258"/>
        <v>0</v>
      </c>
      <c r="AH269" s="23">
        <f t="shared" ca="1" si="265"/>
        <v>0</v>
      </c>
      <c r="AI269" s="23">
        <f t="shared" ca="1" si="266"/>
        <v>0</v>
      </c>
      <c r="AJ269" s="23">
        <f t="shared" ca="1" si="271"/>
        <v>0</v>
      </c>
      <c r="AK269" s="23">
        <f t="shared" ca="1" si="272"/>
        <v>0</v>
      </c>
      <c r="AL269" s="23">
        <f t="shared" ca="1" si="273"/>
        <v>0</v>
      </c>
      <c r="AM269" s="23">
        <f t="shared" ca="1" si="274"/>
        <v>0</v>
      </c>
      <c r="AN269" s="23">
        <f t="shared" ca="1" si="277"/>
        <v>0</v>
      </c>
      <c r="AO269" s="23">
        <f t="shared" ca="1" si="278"/>
        <v>0</v>
      </c>
      <c r="AP269" s="23">
        <f t="shared" ca="1" si="292"/>
        <v>0</v>
      </c>
      <c r="AQ269" s="23">
        <f t="shared" ca="1" si="293"/>
        <v>0</v>
      </c>
      <c r="AR269" s="236">
        <f t="shared" ca="1" si="310"/>
        <v>0</v>
      </c>
      <c r="AS269" s="23">
        <f t="shared" ca="1" si="245"/>
        <v>0</v>
      </c>
      <c r="AT269" s="23">
        <f t="shared" ca="1" si="246"/>
        <v>0</v>
      </c>
      <c r="AU269" s="23">
        <f t="shared" ca="1" si="249"/>
        <v>0</v>
      </c>
      <c r="AV269" s="23">
        <f t="shared" ca="1" si="250"/>
        <v>0</v>
      </c>
      <c r="AW269" s="23">
        <f t="shared" ca="1" si="259"/>
        <v>0</v>
      </c>
      <c r="AX269" s="23">
        <f t="shared" ca="1" si="260"/>
        <v>0</v>
      </c>
      <c r="AY269" s="23">
        <f t="shared" ca="1" si="263"/>
        <v>0</v>
      </c>
      <c r="AZ269" s="23">
        <f t="shared" ca="1" si="264"/>
        <v>0</v>
      </c>
      <c r="BA269" s="23">
        <f t="shared" ca="1" si="269"/>
        <v>0</v>
      </c>
      <c r="BB269" s="23">
        <f t="shared" ca="1" si="270"/>
        <v>0</v>
      </c>
      <c r="BC269" s="23">
        <f t="shared" ca="1" si="275"/>
        <v>0</v>
      </c>
      <c r="BD269" s="23">
        <f t="shared" ca="1" si="276"/>
        <v>0</v>
      </c>
      <c r="BE269" s="23">
        <f t="shared" ca="1" si="288"/>
        <v>0</v>
      </c>
      <c r="BF269" s="23">
        <f t="shared" ca="1" si="289"/>
        <v>0</v>
      </c>
      <c r="BG269" s="23"/>
      <c r="BH269" s="23"/>
      <c r="BI269" s="23"/>
      <c r="BJ269" s="23"/>
      <c r="BK269" s="23"/>
      <c r="BL269" s="23"/>
      <c r="BM269" s="23"/>
      <c r="BN269" s="23"/>
      <c r="BO269" s="236">
        <f t="shared" ca="1" si="311"/>
        <v>0</v>
      </c>
      <c r="BP269" s="23">
        <f t="shared" ca="1" si="241"/>
        <v>0</v>
      </c>
      <c r="BQ269" s="23">
        <f t="shared" ca="1" si="242"/>
        <v>0</v>
      </c>
      <c r="BR269" s="23">
        <f t="shared" ca="1" si="243"/>
        <v>0</v>
      </c>
      <c r="BS269" s="23">
        <f t="shared" ca="1" si="244"/>
        <v>0</v>
      </c>
      <c r="BT269" s="23">
        <f t="shared" ca="1" si="247"/>
        <v>0</v>
      </c>
      <c r="BU269" s="23">
        <f t="shared" ca="1" si="248"/>
        <v>0</v>
      </c>
      <c r="BV269" s="23">
        <f t="shared" ca="1" si="251"/>
        <v>0</v>
      </c>
      <c r="BW269" s="23">
        <f t="shared" ca="1" si="252"/>
        <v>0</v>
      </c>
      <c r="BX269" s="23">
        <f t="shared" ca="1" si="253"/>
        <v>0</v>
      </c>
      <c r="BY269" s="23">
        <f t="shared" ca="1" si="254"/>
        <v>0</v>
      </c>
      <c r="BZ269" s="23">
        <f t="shared" ca="1" si="261"/>
        <v>0</v>
      </c>
      <c r="CA269" s="23">
        <f t="shared" ca="1" si="262"/>
        <v>0</v>
      </c>
      <c r="CB269" s="23">
        <f t="shared" ca="1" si="267"/>
        <v>0</v>
      </c>
      <c r="CC269" s="23">
        <f t="shared" ca="1" si="268"/>
        <v>0</v>
      </c>
      <c r="CD269" s="23">
        <f t="shared" ca="1" si="280"/>
        <v>0</v>
      </c>
      <c r="CE269" s="23">
        <f t="shared" ca="1" si="281"/>
        <v>0</v>
      </c>
      <c r="CF269" s="23">
        <f t="shared" ca="1" si="282"/>
        <v>0</v>
      </c>
      <c r="CG269" s="23">
        <f t="shared" ca="1" si="283"/>
        <v>0</v>
      </c>
      <c r="CH269" s="23">
        <f t="shared" ca="1" si="290"/>
        <v>0</v>
      </c>
      <c r="CI269" s="23">
        <f t="shared" ca="1" si="291"/>
        <v>0</v>
      </c>
      <c r="CJ269" s="236">
        <f t="shared" ca="1" si="312"/>
        <v>0</v>
      </c>
      <c r="CQ269" s="23">
        <f t="shared" ca="1" si="255"/>
        <v>0</v>
      </c>
      <c r="CR269" s="23">
        <f t="shared" ca="1" si="256"/>
        <v>0</v>
      </c>
      <c r="CS269" s="23">
        <f t="shared" ca="1" si="284"/>
        <v>0</v>
      </c>
      <c r="CT269" s="23">
        <f t="shared" ca="1" si="285"/>
        <v>0</v>
      </c>
      <c r="CU269" s="23">
        <f t="shared" ca="1" si="286"/>
        <v>0</v>
      </c>
      <c r="CV269" s="23">
        <f t="shared" ca="1" si="287"/>
        <v>0</v>
      </c>
    </row>
    <row r="270" spans="1:100" x14ac:dyDescent="0.2">
      <c r="A270" s="180">
        <f ca="1">VLOOKUP($D270,Curves!$A$2:$I$1700,9)</f>
        <v>6.3560522565365998E-2</v>
      </c>
      <c r="B270" s="86">
        <f t="shared" ca="1" si="295"/>
        <v>0.25599182203804893</v>
      </c>
      <c r="C270" s="86">
        <f t="shared" ca="1" si="296"/>
        <v>31</v>
      </c>
      <c r="D270" s="143">
        <f t="shared" ca="1" si="313"/>
        <v>44835</v>
      </c>
      <c r="E270" s="181">
        <f ca="1">VLOOKUP($D270,Curves!$A$2:$H$1700,2)*$B270</f>
        <v>1.3483089266744037</v>
      </c>
      <c r="F270" s="180">
        <f ca="1">VLOOKUP($D270,Curves!$A$2:$H$1700,3)*$B270</f>
        <v>0</v>
      </c>
      <c r="G270" s="180">
        <f ca="1">VLOOKUP($D270,Curves!$A$2:$H$1700,7)*$B270</f>
        <v>0</v>
      </c>
      <c r="H270" s="180">
        <f ca="1">VLOOKUP($D270,Curves!$A$2:$H$1700,5)*$B270</f>
        <v>0</v>
      </c>
      <c r="I270" s="180">
        <f ca="1">VLOOKUP($D270,Curves!$A$2:$H$1700,4)*$B270</f>
        <v>0</v>
      </c>
      <c r="J270" s="182">
        <f ca="1">VLOOKUP($D270,Curves!$A$2:$H$1700,8)*$B270</f>
        <v>0</v>
      </c>
      <c r="K270" s="180">
        <f t="shared" ca="1" si="297"/>
        <v>12.112316950058029</v>
      </c>
      <c r="L270" s="144">
        <f ca="1">VLOOKUP($D270,Curves!$N$2:$T$2600,2)*$B270</f>
        <v>14.458357097691959</v>
      </c>
      <c r="M270" s="145">
        <f ca="1">VLOOKUP($D270,Curves!$N$2:$T$2600,3)*$B270</f>
        <v>3.9678732415897584</v>
      </c>
      <c r="N270" s="189">
        <f t="shared" ca="1" si="298"/>
        <v>1</v>
      </c>
      <c r="O270" s="190">
        <f t="shared" ca="1" si="299"/>
        <v>0</v>
      </c>
      <c r="P270" s="181">
        <f t="shared" ca="1" si="294"/>
        <v>12.112316950058029</v>
      </c>
      <c r="Q270" s="144">
        <f ca="1">VLOOKUP($D270,Curves!$N$2:$T$2600,4)*$B270</f>
        <v>9.2766566567406148</v>
      </c>
      <c r="R270" s="145">
        <f ca="1">VLOOKUP($D270,Curves!$N$2:$T$2600,5)*$B270</f>
        <v>4.5131358225308027</v>
      </c>
      <c r="S270" s="189">
        <f t="shared" ca="1" si="300"/>
        <v>0</v>
      </c>
      <c r="T270" s="190">
        <f t="shared" ca="1" si="301"/>
        <v>0</v>
      </c>
      <c r="U270" s="157">
        <f t="shared" ca="1" si="302"/>
        <v>12.112316950058029</v>
      </c>
      <c r="V270" s="157">
        <f t="shared" ca="1" si="303"/>
        <v>12.112316950058029</v>
      </c>
      <c r="W270" s="157">
        <f t="shared" ca="1" si="304"/>
        <v>12.112316950058029</v>
      </c>
      <c r="X270" s="144">
        <f ca="1">VLOOKUP($D270,Curves!$N$2:$T$2600,6)*$B270</f>
        <v>15.0752505216846</v>
      </c>
      <c r="Y270" s="145">
        <f ca="1">VLOOKUP($D270,Curves!$N$2:$T$2600,7)*$B270</f>
        <v>-0.15530984633616512</v>
      </c>
      <c r="Z270" s="208">
        <f t="shared" ca="1" si="305"/>
        <v>1</v>
      </c>
      <c r="AA270" s="189">
        <f t="shared" ca="1" si="306"/>
        <v>0</v>
      </c>
      <c r="AB270" s="189">
        <f t="shared" ca="1" si="307"/>
        <v>1</v>
      </c>
      <c r="AC270" s="189">
        <f t="shared" ca="1" si="307"/>
        <v>1</v>
      </c>
      <c r="AD270" s="189">
        <f t="shared" ca="1" si="308"/>
        <v>1</v>
      </c>
      <c r="AE270" s="190">
        <f t="shared" ca="1" si="309"/>
        <v>0</v>
      </c>
      <c r="AF270" s="23">
        <f t="shared" ca="1" si="257"/>
        <v>105600</v>
      </c>
      <c r="AG270" s="23">
        <f t="shared" ca="1" si="258"/>
        <v>0</v>
      </c>
      <c r="AH270" s="23">
        <f t="shared" ca="1" si="265"/>
        <v>61200</v>
      </c>
      <c r="AI270" s="23">
        <f t="shared" ca="1" si="266"/>
        <v>0</v>
      </c>
      <c r="AJ270" s="23">
        <f t="shared" ca="1" si="271"/>
        <v>50400</v>
      </c>
      <c r="AK270" s="23">
        <f t="shared" ca="1" si="272"/>
        <v>0</v>
      </c>
      <c r="AL270" s="23">
        <f t="shared" ca="1" si="273"/>
        <v>60000</v>
      </c>
      <c r="AM270" s="23">
        <f t="shared" ca="1" si="274"/>
        <v>0</v>
      </c>
      <c r="AN270" s="23">
        <f t="shared" ca="1" si="277"/>
        <v>126720</v>
      </c>
      <c r="AO270" s="23">
        <f t="shared" ca="1" si="278"/>
        <v>0</v>
      </c>
      <c r="AP270" s="23">
        <f t="shared" ca="1" si="292"/>
        <v>66000</v>
      </c>
      <c r="AQ270" s="23">
        <f t="shared" ca="1" si="293"/>
        <v>0</v>
      </c>
      <c r="AR270" s="236">
        <f t="shared" ca="1" si="310"/>
        <v>469920</v>
      </c>
      <c r="AS270" s="23">
        <f t="shared" ca="1" si="245"/>
        <v>0</v>
      </c>
      <c r="AT270" s="23">
        <f t="shared" ca="1" si="246"/>
        <v>0</v>
      </c>
      <c r="AU270" s="23">
        <f t="shared" ca="1" si="249"/>
        <v>0</v>
      </c>
      <c r="AV270" s="23">
        <f t="shared" ca="1" si="250"/>
        <v>0</v>
      </c>
      <c r="AW270" s="23">
        <f t="shared" ca="1" si="259"/>
        <v>0</v>
      </c>
      <c r="AX270" s="23">
        <f t="shared" ca="1" si="260"/>
        <v>0</v>
      </c>
      <c r="AY270" s="23">
        <f t="shared" ca="1" si="263"/>
        <v>0</v>
      </c>
      <c r="AZ270" s="23">
        <f t="shared" ca="1" si="264"/>
        <v>0</v>
      </c>
      <c r="BA270" s="23">
        <f t="shared" ca="1" si="269"/>
        <v>0</v>
      </c>
      <c r="BB270" s="23">
        <f t="shared" ca="1" si="270"/>
        <v>0</v>
      </c>
      <c r="BC270" s="23">
        <f t="shared" ca="1" si="275"/>
        <v>0</v>
      </c>
      <c r="BD270" s="23">
        <f t="shared" ca="1" si="276"/>
        <v>0</v>
      </c>
      <c r="BE270" s="23">
        <f t="shared" ca="1" si="288"/>
        <v>0</v>
      </c>
      <c r="BF270" s="23">
        <f t="shared" ca="1" si="289"/>
        <v>0</v>
      </c>
      <c r="BG270" s="23"/>
      <c r="BH270" s="23"/>
      <c r="BI270" s="23"/>
      <c r="BJ270" s="23"/>
      <c r="BK270" s="23"/>
      <c r="BL270" s="23"/>
      <c r="BM270" s="23"/>
      <c r="BN270" s="23"/>
      <c r="BO270" s="236">
        <f t="shared" ca="1" si="311"/>
        <v>0</v>
      </c>
      <c r="BP270" s="23">
        <f t="shared" ref="BP270:BP282" ca="1" si="314">$BP$7*$J$2*$J$5*$AB270</f>
        <v>65400</v>
      </c>
      <c r="BQ270" s="23">
        <f t="shared" ref="BQ270:BQ282" ca="1" si="315">$BP$7*$J$3*$J$5*$AC270</f>
        <v>32700</v>
      </c>
      <c r="BR270" s="23">
        <f t="shared" ref="BR270:BR282" ca="1" si="316">$BR$7*$J$2*$J$5*$AB270</f>
        <v>62400</v>
      </c>
      <c r="BS270" s="23">
        <f t="shared" ref="BS270:BS282" ca="1" si="317">$BR$7*$J$3*$J$5*$AC270</f>
        <v>31200</v>
      </c>
      <c r="BT270" s="23">
        <f t="shared" ca="1" si="247"/>
        <v>67200</v>
      </c>
      <c r="BU270" s="23">
        <f t="shared" ca="1" si="248"/>
        <v>33600</v>
      </c>
      <c r="BV270" s="23">
        <f t="shared" ca="1" si="251"/>
        <v>8400</v>
      </c>
      <c r="BW270" s="23">
        <f t="shared" ca="1" si="252"/>
        <v>4200</v>
      </c>
      <c r="BX270" s="23">
        <f t="shared" ca="1" si="253"/>
        <v>66000</v>
      </c>
      <c r="BY270" s="23">
        <f t="shared" ca="1" si="254"/>
        <v>33000</v>
      </c>
      <c r="BZ270" s="23">
        <f t="shared" ca="1" si="261"/>
        <v>66000</v>
      </c>
      <c r="CA270" s="23">
        <f t="shared" ca="1" si="262"/>
        <v>33000</v>
      </c>
      <c r="CB270" s="23">
        <f t="shared" ca="1" si="267"/>
        <v>240000</v>
      </c>
      <c r="CC270" s="23">
        <f t="shared" ca="1" si="268"/>
        <v>120000</v>
      </c>
      <c r="CD270" s="23">
        <f t="shared" ca="1" si="280"/>
        <v>120000</v>
      </c>
      <c r="CE270" s="23">
        <f t="shared" ca="1" si="281"/>
        <v>60000</v>
      </c>
      <c r="CF270" s="23">
        <f t="shared" ca="1" si="282"/>
        <v>63600</v>
      </c>
      <c r="CG270" s="23">
        <f t="shared" ca="1" si="283"/>
        <v>31800</v>
      </c>
      <c r="CH270" s="23">
        <f t="shared" ca="1" si="290"/>
        <v>90000</v>
      </c>
      <c r="CI270" s="23">
        <f t="shared" ca="1" si="291"/>
        <v>45000</v>
      </c>
      <c r="CJ270" s="236">
        <f t="shared" ca="1" si="312"/>
        <v>1273500</v>
      </c>
      <c r="CQ270" s="23">
        <f t="shared" ca="1" si="255"/>
        <v>30000</v>
      </c>
      <c r="CR270" s="23">
        <f t="shared" ca="1" si="256"/>
        <v>15000</v>
      </c>
      <c r="CS270" s="23">
        <f t="shared" ca="1" si="284"/>
        <v>60000</v>
      </c>
      <c r="CT270" s="23">
        <f t="shared" ca="1" si="285"/>
        <v>30000</v>
      </c>
      <c r="CU270" s="23">
        <f t="shared" ca="1" si="286"/>
        <v>120000</v>
      </c>
      <c r="CV270" s="23">
        <f t="shared" ca="1" si="287"/>
        <v>60000</v>
      </c>
    </row>
    <row r="271" spans="1:100" x14ac:dyDescent="0.2">
      <c r="A271" s="180">
        <f ca="1">VLOOKUP($D271,Curves!$A$2:$I$1700,9)</f>
        <v>6.3581270336416001E-2</v>
      </c>
      <c r="B271" s="86">
        <f t="shared" ca="1" si="295"/>
        <v>0.25452402708263111</v>
      </c>
      <c r="C271" s="86">
        <f t="shared" ca="1" si="296"/>
        <v>30</v>
      </c>
      <c r="D271" s="143">
        <f t="shared" ca="1" si="313"/>
        <v>44866</v>
      </c>
      <c r="E271" s="181">
        <f ca="1">VLOOKUP($D271,Curves!$A$2:$H$1700,2)*$B271</f>
        <v>1.3774840345711996</v>
      </c>
      <c r="F271" s="180">
        <f ca="1">VLOOKUP($D271,Curves!$A$2:$H$1700,3)*$B271</f>
        <v>0</v>
      </c>
      <c r="G271" s="180">
        <f ca="1">VLOOKUP($D271,Curves!$A$2:$H$1700,7)*$B271</f>
        <v>0</v>
      </c>
      <c r="H271" s="180">
        <f ca="1">VLOOKUP($D271,Curves!$A$2:$H$1700,5)*$B271</f>
        <v>0</v>
      </c>
      <c r="I271" s="180">
        <f ca="1">VLOOKUP($D271,Curves!$A$2:$H$1700,4)*$B271</f>
        <v>0</v>
      </c>
      <c r="J271" s="182">
        <f ca="1">VLOOKUP($D271,Curves!$A$2:$H$1700,8)*$B271</f>
        <v>0</v>
      </c>
      <c r="K271" s="180">
        <f t="shared" ca="1" si="297"/>
        <v>12.331130259283997</v>
      </c>
      <c r="L271" s="144">
        <f ca="1">VLOOKUP($D271,Curves!$N$2:$T$2600,2)*$B271</f>
        <v>10.954429185066099</v>
      </c>
      <c r="M271" s="145">
        <f ca="1">VLOOKUP($D271,Curves!$N$2:$T$2600,3)*$B271</f>
        <v>4.0825653944054032</v>
      </c>
      <c r="N271" s="189">
        <f t="shared" ca="1" si="298"/>
        <v>0</v>
      </c>
      <c r="O271" s="190">
        <f t="shared" ca="1" si="299"/>
        <v>0</v>
      </c>
      <c r="P271" s="181">
        <f t="shared" ca="1" si="294"/>
        <v>12.331130259283997</v>
      </c>
      <c r="Q271" s="144">
        <f ca="1">VLOOKUP($D271,Curves!$N$2:$T$2600,4)*$B271</f>
        <v>11.993777523933714</v>
      </c>
      <c r="R271" s="145">
        <f ca="1">VLOOKUP($D271,Curves!$N$2:$T$2600,5)*$B271</f>
        <v>4.8003231507784223</v>
      </c>
      <c r="S271" s="189">
        <f t="shared" ca="1" si="300"/>
        <v>0</v>
      </c>
      <c r="T271" s="190">
        <f t="shared" ca="1" si="301"/>
        <v>0</v>
      </c>
      <c r="U271" s="157">
        <f t="shared" ca="1" si="302"/>
        <v>12.331130259283997</v>
      </c>
      <c r="V271" s="157">
        <f t="shared" ca="1" si="303"/>
        <v>12.331130259283997</v>
      </c>
      <c r="W271" s="157">
        <f t="shared" ca="1" si="304"/>
        <v>12.331130259283997</v>
      </c>
      <c r="X271" s="144">
        <f ca="1">VLOOKUP($D271,Curves!$N$2:$T$2600,6)*$B271</f>
        <v>11.282950763783676</v>
      </c>
      <c r="Y271" s="145">
        <f ca="1">VLOOKUP($D271,Curves!$N$2:$T$2600,7)*$B271</f>
        <v>5.9347209188047216</v>
      </c>
      <c r="Z271" s="208">
        <f t="shared" ca="1" si="305"/>
        <v>0</v>
      </c>
      <c r="AA271" s="189">
        <f t="shared" ca="1" si="306"/>
        <v>0</v>
      </c>
      <c r="AB271" s="189">
        <f t="shared" ca="1" si="307"/>
        <v>0</v>
      </c>
      <c r="AC271" s="189">
        <f t="shared" ca="1" si="307"/>
        <v>0</v>
      </c>
      <c r="AD271" s="189">
        <f t="shared" ca="1" si="308"/>
        <v>0</v>
      </c>
      <c r="AE271" s="190">
        <f t="shared" ca="1" si="309"/>
        <v>0</v>
      </c>
      <c r="AF271" s="23">
        <f t="shared" ca="1" si="257"/>
        <v>0</v>
      </c>
      <c r="AG271" s="23">
        <f t="shared" ca="1" si="258"/>
        <v>0</v>
      </c>
      <c r="AH271" s="23">
        <f t="shared" ca="1" si="265"/>
        <v>0</v>
      </c>
      <c r="AI271" s="23">
        <f t="shared" ca="1" si="266"/>
        <v>0</v>
      </c>
      <c r="AJ271" s="23">
        <f t="shared" ca="1" si="271"/>
        <v>0</v>
      </c>
      <c r="AK271" s="23">
        <f t="shared" ca="1" si="272"/>
        <v>0</v>
      </c>
      <c r="AL271" s="23">
        <f t="shared" ca="1" si="273"/>
        <v>0</v>
      </c>
      <c r="AM271" s="23">
        <f t="shared" ca="1" si="274"/>
        <v>0</v>
      </c>
      <c r="AN271" s="23">
        <f t="shared" ca="1" si="277"/>
        <v>0</v>
      </c>
      <c r="AO271" s="23">
        <f t="shared" ca="1" si="278"/>
        <v>0</v>
      </c>
      <c r="AP271" s="23">
        <f t="shared" ca="1" si="292"/>
        <v>0</v>
      </c>
      <c r="AQ271" s="23">
        <f t="shared" ca="1" si="293"/>
        <v>0</v>
      </c>
      <c r="AR271" s="236">
        <f t="shared" ca="1" si="310"/>
        <v>0</v>
      </c>
      <c r="AS271" s="23">
        <f t="shared" ref="AS271:AS282" ca="1" si="318">$AS$7*$J$2*$J$5*$S271</f>
        <v>0</v>
      </c>
      <c r="AT271" s="23">
        <f t="shared" ref="AT271:AT282" ca="1" si="319">$AS$7*$J$3*$J$5*$T271</f>
        <v>0</v>
      </c>
      <c r="AU271" s="23">
        <f t="shared" ca="1" si="249"/>
        <v>0</v>
      </c>
      <c r="AV271" s="23">
        <f t="shared" ca="1" si="250"/>
        <v>0</v>
      </c>
      <c r="AW271" s="23">
        <f t="shared" ca="1" si="259"/>
        <v>0</v>
      </c>
      <c r="AX271" s="23">
        <f t="shared" ca="1" si="260"/>
        <v>0</v>
      </c>
      <c r="AY271" s="23">
        <f t="shared" ca="1" si="263"/>
        <v>0</v>
      </c>
      <c r="AZ271" s="23">
        <f t="shared" ca="1" si="264"/>
        <v>0</v>
      </c>
      <c r="BA271" s="23">
        <f t="shared" ca="1" si="269"/>
        <v>0</v>
      </c>
      <c r="BB271" s="23">
        <f t="shared" ca="1" si="270"/>
        <v>0</v>
      </c>
      <c r="BC271" s="23">
        <f t="shared" ca="1" si="275"/>
        <v>0</v>
      </c>
      <c r="BD271" s="23">
        <f t="shared" ca="1" si="276"/>
        <v>0</v>
      </c>
      <c r="BE271" s="23">
        <f t="shared" ca="1" si="288"/>
        <v>0</v>
      </c>
      <c r="BF271" s="23">
        <f t="shared" ca="1" si="289"/>
        <v>0</v>
      </c>
      <c r="BG271" s="23"/>
      <c r="BH271" s="23"/>
      <c r="BI271" s="23"/>
      <c r="BJ271" s="23"/>
      <c r="BK271" s="23"/>
      <c r="BL271" s="23"/>
      <c r="BM271" s="23"/>
      <c r="BN271" s="23"/>
      <c r="BO271" s="236">
        <f t="shared" ca="1" si="311"/>
        <v>0</v>
      </c>
      <c r="BP271" s="23">
        <f t="shared" ca="1" si="314"/>
        <v>0</v>
      </c>
      <c r="BQ271" s="23">
        <f t="shared" ca="1" si="315"/>
        <v>0</v>
      </c>
      <c r="BR271" s="23">
        <f t="shared" ca="1" si="316"/>
        <v>0</v>
      </c>
      <c r="BS271" s="23">
        <f t="shared" ca="1" si="317"/>
        <v>0</v>
      </c>
      <c r="BT271" s="23">
        <f t="shared" ref="BT271:BT282" ca="1" si="320">$BT$7*$J$2*$J$5*$AB271</f>
        <v>0</v>
      </c>
      <c r="BU271" s="23">
        <f t="shared" ref="BU271:BU282" ca="1" si="321">$BT$7*$J$3*$J$5*$AC271</f>
        <v>0</v>
      </c>
      <c r="BV271" s="23">
        <f t="shared" ca="1" si="251"/>
        <v>0</v>
      </c>
      <c r="BW271" s="23">
        <f t="shared" ca="1" si="252"/>
        <v>0</v>
      </c>
      <c r="BX271" s="23">
        <f t="shared" ca="1" si="253"/>
        <v>0</v>
      </c>
      <c r="BY271" s="23">
        <f t="shared" ca="1" si="254"/>
        <v>0</v>
      </c>
      <c r="BZ271" s="23">
        <f t="shared" ca="1" si="261"/>
        <v>0</v>
      </c>
      <c r="CA271" s="23">
        <f t="shared" ca="1" si="262"/>
        <v>0</v>
      </c>
      <c r="CB271" s="23">
        <f t="shared" ca="1" si="267"/>
        <v>0</v>
      </c>
      <c r="CC271" s="23">
        <f t="shared" ca="1" si="268"/>
        <v>0</v>
      </c>
      <c r="CD271" s="23">
        <f t="shared" ca="1" si="280"/>
        <v>0</v>
      </c>
      <c r="CE271" s="23">
        <f t="shared" ca="1" si="281"/>
        <v>0</v>
      </c>
      <c r="CF271" s="23">
        <f t="shared" ca="1" si="282"/>
        <v>0</v>
      </c>
      <c r="CG271" s="23">
        <f t="shared" ca="1" si="283"/>
        <v>0</v>
      </c>
      <c r="CH271" s="23">
        <f t="shared" ca="1" si="290"/>
        <v>0</v>
      </c>
      <c r="CI271" s="23">
        <f t="shared" ca="1" si="291"/>
        <v>0</v>
      </c>
      <c r="CJ271" s="236">
        <f t="shared" ca="1" si="312"/>
        <v>0</v>
      </c>
      <c r="CQ271" s="23">
        <f t="shared" ca="1" si="255"/>
        <v>0</v>
      </c>
      <c r="CR271" s="23">
        <f t="shared" ca="1" si="256"/>
        <v>0</v>
      </c>
      <c r="CS271" s="23">
        <f t="shared" ca="1" si="284"/>
        <v>0</v>
      </c>
      <c r="CT271" s="23">
        <f t="shared" ca="1" si="285"/>
        <v>0</v>
      </c>
      <c r="CU271" s="23">
        <f t="shared" ca="1" si="286"/>
        <v>0</v>
      </c>
      <c r="CV271" s="23">
        <f t="shared" ca="1" si="287"/>
        <v>0</v>
      </c>
    </row>
    <row r="272" spans="1:100" x14ac:dyDescent="0.2">
      <c r="A272" s="180">
        <f ca="1">VLOOKUP($D272,Curves!$A$2:$I$1700,9)</f>
        <v>6.3601348824665005E-2</v>
      </c>
      <c r="B272" s="86">
        <f t="shared" ca="1" si="295"/>
        <v>0.25311077244134877</v>
      </c>
      <c r="C272" s="86">
        <f t="shared" ca="1" si="296"/>
        <v>31</v>
      </c>
      <c r="D272" s="143">
        <f t="shared" ca="1" si="313"/>
        <v>44896</v>
      </c>
      <c r="E272" s="181">
        <f ca="1">VLOOKUP($D272,Curves!$A$2:$H$1700,2)*$B272</f>
        <v>1.4040054547321617</v>
      </c>
      <c r="F272" s="180">
        <f ca="1">VLOOKUP($D272,Curves!$A$2:$H$1700,3)*$B272</f>
        <v>0</v>
      </c>
      <c r="G272" s="180">
        <f ca="1">VLOOKUP($D272,Curves!$A$2:$H$1700,7)*$B272</f>
        <v>0</v>
      </c>
      <c r="H272" s="180">
        <f ca="1">VLOOKUP($D272,Curves!$A$2:$H$1700,5)*$B272</f>
        <v>0</v>
      </c>
      <c r="I272" s="180">
        <f ca="1">VLOOKUP($D272,Curves!$A$2:$H$1700,4)*$B272</f>
        <v>0</v>
      </c>
      <c r="J272" s="182">
        <f ca="1">VLOOKUP($D272,Curves!$A$2:$H$1700,8)*$B272</f>
        <v>0</v>
      </c>
      <c r="K272" s="180">
        <f t="shared" ca="1" si="297"/>
        <v>12.530040910491213</v>
      </c>
      <c r="L272" s="144">
        <f ca="1">VLOOKUP($D272,Curves!$N$2:$T$2600,2)*$B272</f>
        <v>13.930933556745185</v>
      </c>
      <c r="M272" s="145">
        <f ca="1">VLOOKUP($D272,Curves!$N$2:$T$2600,3)*$B272</f>
        <v>4.9154112008109934</v>
      </c>
      <c r="N272" s="189">
        <f t="shared" ca="1" si="298"/>
        <v>1</v>
      </c>
      <c r="O272" s="190">
        <f t="shared" ca="1" si="299"/>
        <v>0</v>
      </c>
      <c r="P272" s="181">
        <f t="shared" ca="1" si="294"/>
        <v>12.530040910491213</v>
      </c>
      <c r="Q272" s="144">
        <f ca="1">VLOOKUP($D272,Curves!$N$2:$T$2600,4)*$B272</f>
        <v>15.217621645645574</v>
      </c>
      <c r="R272" s="145">
        <f ca="1">VLOOKUP($D272,Curves!$N$2:$T$2600,5)*$B272</f>
        <v>6.2796782642698625</v>
      </c>
      <c r="S272" s="189">
        <f t="shared" ca="1" si="300"/>
        <v>1</v>
      </c>
      <c r="T272" s="190">
        <f t="shared" ca="1" si="301"/>
        <v>0</v>
      </c>
      <c r="U272" s="157">
        <f t="shared" ca="1" si="302"/>
        <v>12.530040910491213</v>
      </c>
      <c r="V272" s="157">
        <f t="shared" ca="1" si="303"/>
        <v>12.530040910491213</v>
      </c>
      <c r="W272" s="157">
        <f t="shared" ca="1" si="304"/>
        <v>12.530040910491213</v>
      </c>
      <c r="X272" s="144">
        <f ca="1">VLOOKUP($D272,Curves!$N$2:$T$2600,6)*$B272</f>
        <v>15.016963323838333</v>
      </c>
      <c r="Y272" s="145">
        <f ca="1">VLOOKUP($D272,Curves!$N$2:$T$2600,7)*$B272</f>
        <v>7.0693436468599522</v>
      </c>
      <c r="Z272" s="208">
        <f t="shared" ca="1" si="305"/>
        <v>1</v>
      </c>
      <c r="AA272" s="189">
        <f t="shared" ca="1" si="306"/>
        <v>0</v>
      </c>
      <c r="AB272" s="189">
        <f t="shared" ca="1" si="307"/>
        <v>1</v>
      </c>
      <c r="AC272" s="189">
        <f t="shared" ca="1" si="307"/>
        <v>1</v>
      </c>
      <c r="AD272" s="189">
        <f t="shared" ca="1" si="308"/>
        <v>1</v>
      </c>
      <c r="AE272" s="190">
        <f t="shared" ca="1" si="309"/>
        <v>0</v>
      </c>
      <c r="AF272" s="23">
        <f t="shared" ca="1" si="257"/>
        <v>105600</v>
      </c>
      <c r="AG272" s="23">
        <f t="shared" ca="1" si="258"/>
        <v>0</v>
      </c>
      <c r="AH272" s="23">
        <f t="shared" ca="1" si="265"/>
        <v>61200</v>
      </c>
      <c r="AI272" s="23">
        <f t="shared" ca="1" si="266"/>
        <v>0</v>
      </c>
      <c r="AJ272" s="23">
        <f t="shared" ca="1" si="271"/>
        <v>50400</v>
      </c>
      <c r="AK272" s="23">
        <f t="shared" ca="1" si="272"/>
        <v>0</v>
      </c>
      <c r="AL272" s="23">
        <f t="shared" ca="1" si="273"/>
        <v>60000</v>
      </c>
      <c r="AM272" s="23">
        <f t="shared" ca="1" si="274"/>
        <v>0</v>
      </c>
      <c r="AN272" s="23">
        <f t="shared" ca="1" si="277"/>
        <v>126720</v>
      </c>
      <c r="AO272" s="23">
        <f t="shared" ca="1" si="278"/>
        <v>0</v>
      </c>
      <c r="AP272" s="23">
        <f t="shared" ca="1" si="292"/>
        <v>66000</v>
      </c>
      <c r="AQ272" s="23">
        <f t="shared" ca="1" si="293"/>
        <v>0</v>
      </c>
      <c r="AR272" s="236">
        <f t="shared" ca="1" si="310"/>
        <v>469920</v>
      </c>
      <c r="AS272" s="23">
        <f t="shared" ca="1" si="318"/>
        <v>60000</v>
      </c>
      <c r="AT272" s="23">
        <f t="shared" ca="1" si="319"/>
        <v>0</v>
      </c>
      <c r="AU272" s="23">
        <f t="shared" ref="AU272:AU282" ca="1" si="322">$AU$7*$J$2*$J$5*$S272</f>
        <v>60000</v>
      </c>
      <c r="AV272" s="23">
        <f t="shared" ref="AV272:AV282" ca="1" si="323">$AU$7*$J$3*$J$5*$T272</f>
        <v>0</v>
      </c>
      <c r="AW272" s="23">
        <f t="shared" ca="1" si="259"/>
        <v>105600</v>
      </c>
      <c r="AX272" s="23">
        <f t="shared" ca="1" si="260"/>
        <v>0</v>
      </c>
      <c r="AY272" s="23">
        <f t="shared" ca="1" si="263"/>
        <v>130800</v>
      </c>
      <c r="AZ272" s="23">
        <f t="shared" ca="1" si="264"/>
        <v>0</v>
      </c>
      <c r="BA272" s="23">
        <f t="shared" ca="1" si="269"/>
        <v>60000</v>
      </c>
      <c r="BB272" s="23">
        <f t="shared" ca="1" si="270"/>
        <v>0</v>
      </c>
      <c r="BC272" s="23">
        <f t="shared" ca="1" si="275"/>
        <v>63600</v>
      </c>
      <c r="BD272" s="23">
        <f t="shared" ca="1" si="276"/>
        <v>0</v>
      </c>
      <c r="BE272" s="23">
        <f t="shared" ca="1" si="288"/>
        <v>63600</v>
      </c>
      <c r="BF272" s="23">
        <f t="shared" ca="1" si="289"/>
        <v>0</v>
      </c>
      <c r="BG272" s="23"/>
      <c r="BH272" s="23"/>
      <c r="BI272" s="23"/>
      <c r="BJ272" s="23"/>
      <c r="BK272" s="23"/>
      <c r="BL272" s="23"/>
      <c r="BM272" s="23"/>
      <c r="BN272" s="23"/>
      <c r="BO272" s="236">
        <f t="shared" ca="1" si="311"/>
        <v>543600</v>
      </c>
      <c r="BP272" s="23">
        <f t="shared" ca="1" si="314"/>
        <v>65400</v>
      </c>
      <c r="BQ272" s="23">
        <f t="shared" ca="1" si="315"/>
        <v>32700</v>
      </c>
      <c r="BR272" s="23">
        <f t="shared" ca="1" si="316"/>
        <v>62400</v>
      </c>
      <c r="BS272" s="23">
        <f t="shared" ca="1" si="317"/>
        <v>31200</v>
      </c>
      <c r="BT272" s="23">
        <f t="shared" ca="1" si="320"/>
        <v>67200</v>
      </c>
      <c r="BU272" s="23">
        <f t="shared" ca="1" si="321"/>
        <v>33600</v>
      </c>
      <c r="BV272" s="23">
        <f t="shared" ca="1" si="251"/>
        <v>8400</v>
      </c>
      <c r="BW272" s="23">
        <f t="shared" ca="1" si="252"/>
        <v>4200</v>
      </c>
      <c r="BX272" s="23">
        <f t="shared" ca="1" si="253"/>
        <v>66000</v>
      </c>
      <c r="BY272" s="23">
        <f t="shared" ca="1" si="254"/>
        <v>33000</v>
      </c>
      <c r="BZ272" s="23">
        <f t="shared" ca="1" si="261"/>
        <v>66000</v>
      </c>
      <c r="CA272" s="23">
        <f t="shared" ca="1" si="262"/>
        <v>33000</v>
      </c>
      <c r="CB272" s="23">
        <f t="shared" ca="1" si="267"/>
        <v>240000</v>
      </c>
      <c r="CC272" s="23">
        <f t="shared" ca="1" si="268"/>
        <v>120000</v>
      </c>
      <c r="CD272" s="23">
        <f t="shared" ca="1" si="280"/>
        <v>120000</v>
      </c>
      <c r="CE272" s="23">
        <f t="shared" ca="1" si="281"/>
        <v>60000</v>
      </c>
      <c r="CF272" s="23">
        <f t="shared" ca="1" si="282"/>
        <v>63600</v>
      </c>
      <c r="CG272" s="23">
        <f t="shared" ca="1" si="283"/>
        <v>31800</v>
      </c>
      <c r="CH272" s="23">
        <f t="shared" ca="1" si="290"/>
        <v>90000</v>
      </c>
      <c r="CI272" s="23">
        <f t="shared" ca="1" si="291"/>
        <v>45000</v>
      </c>
      <c r="CJ272" s="236">
        <f t="shared" ca="1" si="312"/>
        <v>1273500</v>
      </c>
      <c r="CQ272" s="23">
        <f t="shared" ca="1" si="255"/>
        <v>30000</v>
      </c>
      <c r="CR272" s="23">
        <f t="shared" ca="1" si="256"/>
        <v>15000</v>
      </c>
      <c r="CS272" s="23">
        <f t="shared" ca="1" si="284"/>
        <v>60000</v>
      </c>
      <c r="CT272" s="23">
        <f t="shared" ca="1" si="285"/>
        <v>30000</v>
      </c>
      <c r="CU272" s="23">
        <f t="shared" ca="1" si="286"/>
        <v>120000</v>
      </c>
      <c r="CV272" s="23">
        <f t="shared" ca="1" si="287"/>
        <v>60000</v>
      </c>
    </row>
    <row r="273" spans="1:100" x14ac:dyDescent="0.2">
      <c r="A273" s="180">
        <f ca="1">VLOOKUP($D273,Curves!$A$2:$I$1700,9)</f>
        <v>6.3622096596000002E-2</v>
      </c>
      <c r="B273" s="86">
        <f t="shared" ca="1" si="295"/>
        <v>0.25165780863389697</v>
      </c>
      <c r="C273" s="86">
        <f t="shared" ca="1" si="296"/>
        <v>31</v>
      </c>
      <c r="D273" s="143">
        <f t="shared" ca="1" si="313"/>
        <v>44927</v>
      </c>
      <c r="E273" s="181">
        <f ca="1">VLOOKUP($D273,Curves!$A$2:$H$1700,2)*$B273</f>
        <v>1.4621318681629414</v>
      </c>
      <c r="F273" s="180">
        <f ca="1">VLOOKUP($D273,Curves!$A$2:$H$1700,3)*$B273</f>
        <v>0</v>
      </c>
      <c r="G273" s="180">
        <f ca="1">VLOOKUP($D273,Curves!$A$2:$H$1700,7)*$B273</f>
        <v>0</v>
      </c>
      <c r="H273" s="180">
        <f ca="1">VLOOKUP($D273,Curves!$A$2:$H$1700,5)*$B273</f>
        <v>0</v>
      </c>
      <c r="I273" s="180">
        <f ca="1">VLOOKUP($D273,Curves!$A$2:$H$1700,4)*$B273</f>
        <v>0</v>
      </c>
      <c r="J273" s="182">
        <f ca="1">VLOOKUP($D273,Curves!$A$2:$H$1700,8)*$B273</f>
        <v>0</v>
      </c>
      <c r="K273" s="180">
        <f t="shared" ca="1" si="297"/>
        <v>12.96598901122206</v>
      </c>
      <c r="L273" s="144">
        <f ca="1">VLOOKUP($D273,Curves!$N$2:$T$2600,2)*$B273</f>
        <v>9.3211234999711365</v>
      </c>
      <c r="M273" s="145">
        <f ca="1">VLOOKUP($D273,Curves!$N$2:$T$2600,3)*$B273</f>
        <v>4.3461303551074009</v>
      </c>
      <c r="N273" s="189">
        <f t="shared" ca="1" si="298"/>
        <v>0</v>
      </c>
      <c r="O273" s="190">
        <f t="shared" ca="1" si="299"/>
        <v>0</v>
      </c>
      <c r="P273" s="181">
        <f t="shared" ca="1" si="294"/>
        <v>12.96598901122206</v>
      </c>
      <c r="Q273" s="144">
        <f ca="1">VLOOKUP($D273,Curves!$N$2:$T$2600,4)*$B273</f>
        <v>12.110372302160853</v>
      </c>
      <c r="R273" s="145">
        <f ca="1">VLOOKUP($D273,Curves!$N$2:$T$2600,5)*$B273</f>
        <v>5.4030931513697675</v>
      </c>
      <c r="S273" s="189">
        <f t="shared" ca="1" si="300"/>
        <v>0</v>
      </c>
      <c r="T273" s="190">
        <f t="shared" ca="1" si="301"/>
        <v>0</v>
      </c>
      <c r="U273" s="157">
        <f t="shared" ca="1" si="302"/>
        <v>12.96598901122206</v>
      </c>
      <c r="V273" s="157">
        <f t="shared" ca="1" si="303"/>
        <v>12.96598901122206</v>
      </c>
      <c r="W273" s="157">
        <f t="shared" ca="1" si="304"/>
        <v>12.96598901122206</v>
      </c>
      <c r="X273" s="144">
        <f ca="1">VLOOKUP($D273,Curves!$N$2:$T$2600,6)*$B273</f>
        <v>9.8976033756477388</v>
      </c>
      <c r="Y273" s="145">
        <f ca="1">VLOOKUP($D273,Curves!$N$2:$T$2600,7)*$B273</f>
        <v>6.056226938177808</v>
      </c>
      <c r="Z273" s="208">
        <f t="shared" ca="1" si="305"/>
        <v>0</v>
      </c>
      <c r="AA273" s="189">
        <f t="shared" ca="1" si="306"/>
        <v>0</v>
      </c>
      <c r="AB273" s="189">
        <f t="shared" ca="1" si="307"/>
        <v>0</v>
      </c>
      <c r="AC273" s="189">
        <f t="shared" ca="1" si="307"/>
        <v>0</v>
      </c>
      <c r="AD273" s="189">
        <f t="shared" ca="1" si="308"/>
        <v>0</v>
      </c>
      <c r="AE273" s="190">
        <f t="shared" ca="1" si="309"/>
        <v>0</v>
      </c>
      <c r="AF273" s="23">
        <f t="shared" ca="1" si="257"/>
        <v>0</v>
      </c>
      <c r="AG273" s="23">
        <f t="shared" ca="1" si="258"/>
        <v>0</v>
      </c>
      <c r="AH273" s="23">
        <f t="shared" ca="1" si="265"/>
        <v>0</v>
      </c>
      <c r="AI273" s="23">
        <f t="shared" ca="1" si="266"/>
        <v>0</v>
      </c>
      <c r="AJ273" s="23">
        <f t="shared" ca="1" si="271"/>
        <v>0</v>
      </c>
      <c r="AK273" s="23">
        <f t="shared" ca="1" si="272"/>
        <v>0</v>
      </c>
      <c r="AL273" s="23">
        <f t="shared" ca="1" si="273"/>
        <v>0</v>
      </c>
      <c r="AM273" s="23">
        <f t="shared" ca="1" si="274"/>
        <v>0</v>
      </c>
      <c r="AN273" s="23">
        <f t="shared" ca="1" si="277"/>
        <v>0</v>
      </c>
      <c r="AO273" s="23">
        <f t="shared" ca="1" si="278"/>
        <v>0</v>
      </c>
      <c r="AP273" s="23">
        <f t="shared" ca="1" si="292"/>
        <v>0</v>
      </c>
      <c r="AQ273" s="23">
        <f t="shared" ca="1" si="293"/>
        <v>0</v>
      </c>
      <c r="AR273" s="236">
        <f t="shared" ca="1" si="310"/>
        <v>0</v>
      </c>
      <c r="AS273" s="23">
        <f t="shared" ca="1" si="318"/>
        <v>0</v>
      </c>
      <c r="AT273" s="23">
        <f t="shared" ca="1" si="319"/>
        <v>0</v>
      </c>
      <c r="AU273" s="23">
        <f t="shared" ca="1" si="322"/>
        <v>0</v>
      </c>
      <c r="AV273" s="23">
        <f t="shared" ca="1" si="323"/>
        <v>0</v>
      </c>
      <c r="AW273" s="23">
        <f t="shared" ca="1" si="259"/>
        <v>0</v>
      </c>
      <c r="AX273" s="23">
        <f t="shared" ca="1" si="260"/>
        <v>0</v>
      </c>
      <c r="AY273" s="23">
        <f t="shared" ca="1" si="263"/>
        <v>0</v>
      </c>
      <c r="AZ273" s="23">
        <f t="shared" ca="1" si="264"/>
        <v>0</v>
      </c>
      <c r="BA273" s="23">
        <f t="shared" ca="1" si="269"/>
        <v>0</v>
      </c>
      <c r="BB273" s="23">
        <f t="shared" ca="1" si="270"/>
        <v>0</v>
      </c>
      <c r="BC273" s="23">
        <f t="shared" ca="1" si="275"/>
        <v>0</v>
      </c>
      <c r="BD273" s="23">
        <f t="shared" ca="1" si="276"/>
        <v>0</v>
      </c>
      <c r="BE273" s="23">
        <f t="shared" ca="1" si="288"/>
        <v>0</v>
      </c>
      <c r="BF273" s="23">
        <f t="shared" ca="1" si="289"/>
        <v>0</v>
      </c>
      <c r="BG273" s="23"/>
      <c r="BH273" s="23"/>
      <c r="BI273" s="23"/>
      <c r="BJ273" s="23"/>
      <c r="BK273" s="23"/>
      <c r="BL273" s="23"/>
      <c r="BM273" s="23"/>
      <c r="BN273" s="23"/>
      <c r="BO273" s="236">
        <f t="shared" ca="1" si="311"/>
        <v>0</v>
      </c>
      <c r="BP273" s="23">
        <f t="shared" ca="1" si="314"/>
        <v>0</v>
      </c>
      <c r="BQ273" s="23">
        <f t="shared" ca="1" si="315"/>
        <v>0</v>
      </c>
      <c r="BR273" s="23">
        <f t="shared" ca="1" si="316"/>
        <v>0</v>
      </c>
      <c r="BS273" s="23">
        <f t="shared" ca="1" si="317"/>
        <v>0</v>
      </c>
      <c r="BT273" s="23">
        <f t="shared" ca="1" si="320"/>
        <v>0</v>
      </c>
      <c r="BU273" s="23">
        <f t="shared" ca="1" si="321"/>
        <v>0</v>
      </c>
      <c r="BV273" s="23">
        <f t="shared" ref="BV273:BV282" ca="1" si="324">$BV$7*$J$2*$J$5*$AB273</f>
        <v>0</v>
      </c>
      <c r="BW273" s="23">
        <f t="shared" ref="BW273:BW282" ca="1" si="325">$BV$7*$J$3*$J$5*$AC273</f>
        <v>0</v>
      </c>
      <c r="BX273" s="23">
        <f t="shared" ca="1" si="253"/>
        <v>0</v>
      </c>
      <c r="BY273" s="23">
        <f t="shared" ca="1" si="254"/>
        <v>0</v>
      </c>
      <c r="BZ273" s="23">
        <f t="shared" ca="1" si="261"/>
        <v>0</v>
      </c>
      <c r="CA273" s="23">
        <f t="shared" ca="1" si="262"/>
        <v>0</v>
      </c>
      <c r="CB273" s="23">
        <f t="shared" ca="1" si="267"/>
        <v>0</v>
      </c>
      <c r="CC273" s="23">
        <f t="shared" ca="1" si="268"/>
        <v>0</v>
      </c>
      <c r="CD273" s="23">
        <f t="shared" ca="1" si="280"/>
        <v>0</v>
      </c>
      <c r="CE273" s="23">
        <f t="shared" ca="1" si="281"/>
        <v>0</v>
      </c>
      <c r="CF273" s="23">
        <f t="shared" ca="1" si="282"/>
        <v>0</v>
      </c>
      <c r="CG273" s="23">
        <f t="shared" ca="1" si="283"/>
        <v>0</v>
      </c>
      <c r="CH273" s="23">
        <f t="shared" ca="1" si="290"/>
        <v>0</v>
      </c>
      <c r="CI273" s="23">
        <f t="shared" ca="1" si="291"/>
        <v>0</v>
      </c>
      <c r="CJ273" s="236">
        <f t="shared" ca="1" si="312"/>
        <v>0</v>
      </c>
      <c r="CQ273" s="23">
        <f t="shared" ca="1" si="255"/>
        <v>0</v>
      </c>
      <c r="CR273" s="23">
        <f t="shared" ca="1" si="256"/>
        <v>0</v>
      </c>
      <c r="CS273" s="23">
        <f t="shared" ca="1" si="284"/>
        <v>0</v>
      </c>
      <c r="CT273" s="23">
        <f t="shared" ca="1" si="285"/>
        <v>0</v>
      </c>
      <c r="CU273" s="23">
        <f t="shared" ca="1" si="286"/>
        <v>0</v>
      </c>
      <c r="CV273" s="23">
        <f t="shared" ca="1" si="287"/>
        <v>0</v>
      </c>
    </row>
    <row r="274" spans="1:100" x14ac:dyDescent="0.2">
      <c r="A274" s="180">
        <f ca="1">VLOOKUP($D274,Curves!$A$2:$I$1700,9)</f>
        <v>6.3642844367471002E-2</v>
      </c>
      <c r="B274" s="86">
        <f t="shared" ca="1" si="295"/>
        <v>0.25021233252427899</v>
      </c>
      <c r="C274" s="86">
        <f t="shared" ca="1" si="296"/>
        <v>28</v>
      </c>
      <c r="D274" s="143">
        <f t="shared" ca="1" si="313"/>
        <v>44958</v>
      </c>
      <c r="E274" s="181">
        <f ca="1">VLOOKUP($D274,Curves!$A$2:$H$1700,2)*$B274</f>
        <v>1.4249592337257688</v>
      </c>
      <c r="F274" s="180">
        <f ca="1">VLOOKUP($D274,Curves!$A$2:$H$1700,3)*$B274</f>
        <v>0</v>
      </c>
      <c r="G274" s="180">
        <f ca="1">VLOOKUP($D274,Curves!$A$2:$H$1700,7)*$B274</f>
        <v>0</v>
      </c>
      <c r="H274" s="180">
        <f ca="1">VLOOKUP($D274,Curves!$A$2:$H$1700,5)*$B274</f>
        <v>0</v>
      </c>
      <c r="I274" s="180">
        <f ca="1">VLOOKUP($D274,Curves!$A$2:$H$1700,4)*$B274</f>
        <v>0</v>
      </c>
      <c r="J274" s="182">
        <f ca="1">VLOOKUP($D274,Curves!$A$2:$H$1700,8)*$B274</f>
        <v>0</v>
      </c>
      <c r="K274" s="180">
        <f t="shared" ca="1" si="297"/>
        <v>12.687194252943266</v>
      </c>
      <c r="L274" s="144">
        <f ca="1">VLOOKUP($D274,Curves!$N$2:$T$2600,2)*$B274</f>
        <v>10.66450937171069</v>
      </c>
      <c r="M274" s="145">
        <f ca="1">VLOOKUP($D274,Curves!$N$2:$T$2600,3)*$B274</f>
        <v>6.1452148867962917</v>
      </c>
      <c r="N274" s="189">
        <f t="shared" ca="1" si="298"/>
        <v>0</v>
      </c>
      <c r="O274" s="190">
        <f t="shared" ca="1" si="299"/>
        <v>0</v>
      </c>
      <c r="P274" s="181">
        <f t="shared" ca="1" si="294"/>
        <v>12.687194252943266</v>
      </c>
      <c r="Q274" s="144">
        <f ca="1">VLOOKUP($D274,Curves!$N$2:$T$2600,4)*$B274</f>
        <v>10.141285048118073</v>
      </c>
      <c r="R274" s="145">
        <f ca="1">VLOOKUP($D274,Curves!$N$2:$T$2600,5)*$B274</f>
        <v>6.3228656428885301</v>
      </c>
      <c r="S274" s="189">
        <f t="shared" ca="1" si="300"/>
        <v>0</v>
      </c>
      <c r="T274" s="190">
        <f t="shared" ca="1" si="301"/>
        <v>0</v>
      </c>
      <c r="U274" s="157">
        <f t="shared" ca="1" si="302"/>
        <v>12.687194252943266</v>
      </c>
      <c r="V274" s="157">
        <f t="shared" ca="1" si="303"/>
        <v>12.687194252943266</v>
      </c>
      <c r="W274" s="157">
        <f t="shared" ca="1" si="304"/>
        <v>12.687194252943266</v>
      </c>
      <c r="X274" s="144">
        <f ca="1">VLOOKUP($D274,Curves!$N$2:$T$2600,6)*$B274</f>
        <v>12.637746217546603</v>
      </c>
      <c r="Y274" s="145">
        <f ca="1">VLOOKUP($D274,Curves!$N$2:$T$2600,7)*$B274</f>
        <v>8.0969160860934259</v>
      </c>
      <c r="Z274" s="208">
        <f t="shared" ca="1" si="305"/>
        <v>0</v>
      </c>
      <c r="AA274" s="189">
        <f t="shared" ca="1" si="306"/>
        <v>0</v>
      </c>
      <c r="AB274" s="189">
        <f t="shared" ca="1" si="307"/>
        <v>0</v>
      </c>
      <c r="AC274" s="189">
        <f t="shared" ca="1" si="307"/>
        <v>0</v>
      </c>
      <c r="AD274" s="189">
        <f t="shared" ca="1" si="308"/>
        <v>0</v>
      </c>
      <c r="AE274" s="190">
        <f t="shared" ca="1" si="309"/>
        <v>0</v>
      </c>
      <c r="AF274" s="23">
        <f t="shared" ca="1" si="257"/>
        <v>0</v>
      </c>
      <c r="AG274" s="23">
        <f t="shared" ca="1" si="258"/>
        <v>0</v>
      </c>
      <c r="AH274" s="23">
        <f t="shared" ca="1" si="265"/>
        <v>0</v>
      </c>
      <c r="AI274" s="23">
        <f t="shared" ca="1" si="266"/>
        <v>0</v>
      </c>
      <c r="AJ274" s="23">
        <f t="shared" ca="1" si="271"/>
        <v>0</v>
      </c>
      <c r="AK274" s="23">
        <f t="shared" ca="1" si="272"/>
        <v>0</v>
      </c>
      <c r="AL274" s="23">
        <f t="shared" ca="1" si="273"/>
        <v>0</v>
      </c>
      <c r="AM274" s="23">
        <f t="shared" ca="1" si="274"/>
        <v>0</v>
      </c>
      <c r="AN274" s="23">
        <f t="shared" ca="1" si="277"/>
        <v>0</v>
      </c>
      <c r="AO274" s="23">
        <f t="shared" ca="1" si="278"/>
        <v>0</v>
      </c>
      <c r="AP274" s="23">
        <f t="shared" ca="1" si="292"/>
        <v>0</v>
      </c>
      <c r="AQ274" s="23">
        <f t="shared" ca="1" si="293"/>
        <v>0</v>
      </c>
      <c r="AR274" s="236">
        <f t="shared" ca="1" si="310"/>
        <v>0</v>
      </c>
      <c r="AS274" s="23">
        <f t="shared" ca="1" si="318"/>
        <v>0</v>
      </c>
      <c r="AT274" s="23">
        <f t="shared" ca="1" si="319"/>
        <v>0</v>
      </c>
      <c r="AU274" s="23">
        <f t="shared" ca="1" si="322"/>
        <v>0</v>
      </c>
      <c r="AV274" s="23">
        <f t="shared" ca="1" si="323"/>
        <v>0</v>
      </c>
      <c r="AW274" s="23">
        <f t="shared" ca="1" si="259"/>
        <v>0</v>
      </c>
      <c r="AX274" s="23">
        <f t="shared" ca="1" si="260"/>
        <v>0</v>
      </c>
      <c r="AY274" s="23">
        <f t="shared" ca="1" si="263"/>
        <v>0</v>
      </c>
      <c r="AZ274" s="23">
        <f t="shared" ca="1" si="264"/>
        <v>0</v>
      </c>
      <c r="BA274" s="23">
        <f t="shared" ca="1" si="269"/>
        <v>0</v>
      </c>
      <c r="BB274" s="23">
        <f t="shared" ca="1" si="270"/>
        <v>0</v>
      </c>
      <c r="BC274" s="23">
        <f t="shared" ca="1" si="275"/>
        <v>0</v>
      </c>
      <c r="BD274" s="23">
        <f t="shared" ca="1" si="276"/>
        <v>0</v>
      </c>
      <c r="BE274" s="23">
        <f t="shared" ca="1" si="288"/>
        <v>0</v>
      </c>
      <c r="BF274" s="23">
        <f t="shared" ca="1" si="289"/>
        <v>0</v>
      </c>
      <c r="BG274" s="23"/>
      <c r="BH274" s="23"/>
      <c r="BI274" s="23"/>
      <c r="BJ274" s="23"/>
      <c r="BK274" s="23"/>
      <c r="BL274" s="23"/>
      <c r="BM274" s="23"/>
      <c r="BN274" s="23"/>
      <c r="BO274" s="236">
        <f t="shared" ca="1" si="311"/>
        <v>0</v>
      </c>
      <c r="BP274" s="23">
        <f t="shared" ca="1" si="314"/>
        <v>0</v>
      </c>
      <c r="BQ274" s="23">
        <f t="shared" ca="1" si="315"/>
        <v>0</v>
      </c>
      <c r="BR274" s="23">
        <f t="shared" ca="1" si="316"/>
        <v>0</v>
      </c>
      <c r="BS274" s="23">
        <f t="shared" ca="1" si="317"/>
        <v>0</v>
      </c>
      <c r="BT274" s="23">
        <f t="shared" ca="1" si="320"/>
        <v>0</v>
      </c>
      <c r="BU274" s="23">
        <f t="shared" ca="1" si="321"/>
        <v>0</v>
      </c>
      <c r="BV274" s="23">
        <f t="shared" ca="1" si="324"/>
        <v>0</v>
      </c>
      <c r="BW274" s="23">
        <f t="shared" ca="1" si="325"/>
        <v>0</v>
      </c>
      <c r="BX274" s="23">
        <f t="shared" ca="1" si="253"/>
        <v>0</v>
      </c>
      <c r="BY274" s="23">
        <f t="shared" ca="1" si="254"/>
        <v>0</v>
      </c>
      <c r="BZ274" s="23">
        <f t="shared" ca="1" si="261"/>
        <v>0</v>
      </c>
      <c r="CA274" s="23">
        <f t="shared" ca="1" si="262"/>
        <v>0</v>
      </c>
      <c r="CB274" s="23">
        <f t="shared" ca="1" si="267"/>
        <v>0</v>
      </c>
      <c r="CC274" s="23">
        <f t="shared" ca="1" si="268"/>
        <v>0</v>
      </c>
      <c r="CD274" s="23">
        <f t="shared" ca="1" si="280"/>
        <v>0</v>
      </c>
      <c r="CE274" s="23">
        <f t="shared" ca="1" si="281"/>
        <v>0</v>
      </c>
      <c r="CF274" s="23">
        <f t="shared" ca="1" si="282"/>
        <v>0</v>
      </c>
      <c r="CG274" s="23">
        <f t="shared" ca="1" si="283"/>
        <v>0</v>
      </c>
      <c r="CH274" s="23">
        <f t="shared" ca="1" si="290"/>
        <v>0</v>
      </c>
      <c r="CI274" s="23">
        <f t="shared" ca="1" si="291"/>
        <v>0</v>
      </c>
      <c r="CJ274" s="236">
        <f t="shared" ca="1" si="312"/>
        <v>0</v>
      </c>
      <c r="CQ274" s="23">
        <f t="shared" ca="1" si="255"/>
        <v>0</v>
      </c>
      <c r="CR274" s="23">
        <f t="shared" ca="1" si="256"/>
        <v>0</v>
      </c>
      <c r="CS274" s="23">
        <f t="shared" ca="1" si="284"/>
        <v>0</v>
      </c>
      <c r="CT274" s="23">
        <f t="shared" ca="1" si="285"/>
        <v>0</v>
      </c>
      <c r="CU274" s="23">
        <f t="shared" ca="1" si="286"/>
        <v>0</v>
      </c>
      <c r="CV274" s="23">
        <f t="shared" ca="1" si="287"/>
        <v>0</v>
      </c>
    </row>
    <row r="275" spans="1:100" x14ac:dyDescent="0.2">
      <c r="A275" s="180">
        <f ca="1">VLOOKUP($D275,Curves!$A$2:$I$1700,9)</f>
        <v>6.3661584290214998E-2</v>
      </c>
      <c r="B275" s="86">
        <f t="shared" ca="1" si="295"/>
        <v>0.24891314944355758</v>
      </c>
      <c r="C275" s="86">
        <f t="shared" ca="1" si="296"/>
        <v>31</v>
      </c>
      <c r="D275" s="143">
        <f t="shared" ca="1" si="313"/>
        <v>44986</v>
      </c>
      <c r="E275" s="181">
        <f ca="1">VLOOKUP($D275,Curves!$A$2:$H$1700,2)*$B275</f>
        <v>1.3827125451589624</v>
      </c>
      <c r="F275" s="180">
        <f ca="1">VLOOKUP($D275,Curves!$A$2:$H$1700,3)*$B275</f>
        <v>0</v>
      </c>
      <c r="G275" s="180">
        <f ca="1">VLOOKUP($D275,Curves!$A$2:$H$1700,7)*$B275</f>
        <v>0</v>
      </c>
      <c r="H275" s="180">
        <f ca="1">VLOOKUP($D275,Curves!$A$2:$H$1700,5)*$B275</f>
        <v>0</v>
      </c>
      <c r="I275" s="180">
        <f ca="1">VLOOKUP($D275,Curves!$A$2:$H$1700,4)*$B275</f>
        <v>0</v>
      </c>
      <c r="J275" s="182">
        <f ca="1">VLOOKUP($D275,Curves!$A$2:$H$1700,8)*$B275</f>
        <v>0</v>
      </c>
      <c r="K275" s="180">
        <f t="shared" ca="1" si="297"/>
        <v>12.370344088692217</v>
      </c>
      <c r="L275" s="144">
        <f ca="1">VLOOKUP($D275,Curves!$N$2:$T$2600,2)*$B275</f>
        <v>6.8754385599373373</v>
      </c>
      <c r="M275" s="145">
        <f ca="1">VLOOKUP($D275,Curves!$N$2:$T$2600,3)*$B275</f>
        <v>4.9782629888711512</v>
      </c>
      <c r="N275" s="189">
        <f t="shared" ca="1" si="298"/>
        <v>0</v>
      </c>
      <c r="O275" s="190">
        <f t="shared" ca="1" si="299"/>
        <v>0</v>
      </c>
      <c r="P275" s="181">
        <f t="shared" ca="1" si="294"/>
        <v>12.370344088692217</v>
      </c>
      <c r="Q275" s="144">
        <f ca="1">VLOOKUP($D275,Curves!$N$2:$T$2600,4)*$B275</f>
        <v>9.8397150778920714</v>
      </c>
      <c r="R275" s="145">
        <f ca="1">VLOOKUP($D275,Curves!$N$2:$T$2600,5)*$B275</f>
        <v>5.0529369337042187</v>
      </c>
      <c r="S275" s="189">
        <f t="shared" ca="1" si="300"/>
        <v>0</v>
      </c>
      <c r="T275" s="190">
        <f t="shared" ca="1" si="301"/>
        <v>0</v>
      </c>
      <c r="U275" s="157">
        <f t="shared" ca="1" si="302"/>
        <v>12.370344088692217</v>
      </c>
      <c r="V275" s="157">
        <f t="shared" ca="1" si="303"/>
        <v>12.370344088692217</v>
      </c>
      <c r="W275" s="157">
        <f t="shared" ca="1" si="304"/>
        <v>12.370344088692217</v>
      </c>
      <c r="X275" s="144">
        <f ca="1">VLOOKUP($D275,Curves!$N$2:$T$2600,6)*$B275</f>
        <v>6.1003850801625052</v>
      </c>
      <c r="Y275" s="145">
        <f ca="1">VLOOKUP($D275,Curves!$N$2:$T$2600,7)*$B275</f>
        <v>9.436275355192457</v>
      </c>
      <c r="Z275" s="208">
        <f t="shared" ca="1" si="305"/>
        <v>0</v>
      </c>
      <c r="AA275" s="189">
        <f t="shared" ca="1" si="306"/>
        <v>0</v>
      </c>
      <c r="AB275" s="189">
        <f t="shared" ca="1" si="307"/>
        <v>0</v>
      </c>
      <c r="AC275" s="189">
        <f t="shared" ca="1" si="307"/>
        <v>0</v>
      </c>
      <c r="AD275" s="189">
        <f t="shared" ca="1" si="308"/>
        <v>0</v>
      </c>
      <c r="AE275" s="190">
        <f t="shared" ca="1" si="309"/>
        <v>0</v>
      </c>
      <c r="AF275" s="23">
        <f t="shared" ca="1" si="257"/>
        <v>0</v>
      </c>
      <c r="AG275" s="23">
        <f t="shared" ca="1" si="258"/>
        <v>0</v>
      </c>
      <c r="AH275" s="23">
        <f t="shared" ca="1" si="265"/>
        <v>0</v>
      </c>
      <c r="AI275" s="23">
        <f t="shared" ca="1" si="266"/>
        <v>0</v>
      </c>
      <c r="AJ275" s="23">
        <f t="shared" ca="1" si="271"/>
        <v>0</v>
      </c>
      <c r="AK275" s="23">
        <f t="shared" ca="1" si="272"/>
        <v>0</v>
      </c>
      <c r="AL275" s="23">
        <f t="shared" ca="1" si="273"/>
        <v>0</v>
      </c>
      <c r="AM275" s="23">
        <f t="shared" ca="1" si="274"/>
        <v>0</v>
      </c>
      <c r="AN275" s="23">
        <f t="shared" ca="1" si="277"/>
        <v>0</v>
      </c>
      <c r="AO275" s="23">
        <f t="shared" ca="1" si="278"/>
        <v>0</v>
      </c>
      <c r="AP275" s="23">
        <f t="shared" ca="1" si="292"/>
        <v>0</v>
      </c>
      <c r="AQ275" s="23">
        <f t="shared" ca="1" si="293"/>
        <v>0</v>
      </c>
      <c r="AR275" s="236">
        <f t="shared" ca="1" si="310"/>
        <v>0</v>
      </c>
      <c r="AS275" s="23">
        <f t="shared" ca="1" si="318"/>
        <v>0</v>
      </c>
      <c r="AT275" s="23">
        <f t="shared" ca="1" si="319"/>
        <v>0</v>
      </c>
      <c r="AU275" s="23">
        <f t="shared" ca="1" si="322"/>
        <v>0</v>
      </c>
      <c r="AV275" s="23">
        <f t="shared" ca="1" si="323"/>
        <v>0</v>
      </c>
      <c r="AW275" s="23">
        <f t="shared" ca="1" si="259"/>
        <v>0</v>
      </c>
      <c r="AX275" s="23">
        <f t="shared" ca="1" si="260"/>
        <v>0</v>
      </c>
      <c r="AY275" s="23">
        <f t="shared" ca="1" si="263"/>
        <v>0</v>
      </c>
      <c r="AZ275" s="23">
        <f t="shared" ca="1" si="264"/>
        <v>0</v>
      </c>
      <c r="BA275" s="23">
        <f t="shared" ca="1" si="269"/>
        <v>0</v>
      </c>
      <c r="BB275" s="23">
        <f t="shared" ca="1" si="270"/>
        <v>0</v>
      </c>
      <c r="BC275" s="23">
        <f t="shared" ca="1" si="275"/>
        <v>0</v>
      </c>
      <c r="BD275" s="23">
        <f t="shared" ca="1" si="276"/>
        <v>0</v>
      </c>
      <c r="BE275" s="23">
        <f t="shared" ca="1" si="288"/>
        <v>0</v>
      </c>
      <c r="BF275" s="23">
        <f t="shared" ca="1" si="289"/>
        <v>0</v>
      </c>
      <c r="BG275" s="23"/>
      <c r="BH275" s="23"/>
      <c r="BI275" s="23"/>
      <c r="BJ275" s="23"/>
      <c r="BK275" s="23"/>
      <c r="BL275" s="23"/>
      <c r="BM275" s="23"/>
      <c r="BN275" s="23"/>
      <c r="BO275" s="236">
        <f t="shared" ca="1" si="311"/>
        <v>0</v>
      </c>
      <c r="BP275" s="23">
        <f t="shared" ca="1" si="314"/>
        <v>0</v>
      </c>
      <c r="BQ275" s="23">
        <f t="shared" ca="1" si="315"/>
        <v>0</v>
      </c>
      <c r="BR275" s="23">
        <f t="shared" ca="1" si="316"/>
        <v>0</v>
      </c>
      <c r="BS275" s="23">
        <f t="shared" ca="1" si="317"/>
        <v>0</v>
      </c>
      <c r="BT275" s="23">
        <f t="shared" ca="1" si="320"/>
        <v>0</v>
      </c>
      <c r="BU275" s="23">
        <f t="shared" ca="1" si="321"/>
        <v>0</v>
      </c>
      <c r="BV275" s="23">
        <f t="shared" ca="1" si="324"/>
        <v>0</v>
      </c>
      <c r="BW275" s="23">
        <f t="shared" ca="1" si="325"/>
        <v>0</v>
      </c>
      <c r="BX275" s="23">
        <f t="shared" ca="1" si="253"/>
        <v>0</v>
      </c>
      <c r="BY275" s="23">
        <f t="shared" ca="1" si="254"/>
        <v>0</v>
      </c>
      <c r="BZ275" s="23">
        <f t="shared" ca="1" si="261"/>
        <v>0</v>
      </c>
      <c r="CA275" s="23">
        <f t="shared" ca="1" si="262"/>
        <v>0</v>
      </c>
      <c r="CB275" s="23">
        <f t="shared" ca="1" si="267"/>
        <v>0</v>
      </c>
      <c r="CC275" s="23">
        <f t="shared" ca="1" si="268"/>
        <v>0</v>
      </c>
      <c r="CD275" s="23">
        <f t="shared" ca="1" si="280"/>
        <v>0</v>
      </c>
      <c r="CE275" s="23">
        <f t="shared" ca="1" si="281"/>
        <v>0</v>
      </c>
      <c r="CF275" s="23">
        <f t="shared" ca="1" si="282"/>
        <v>0</v>
      </c>
      <c r="CG275" s="23">
        <f t="shared" ca="1" si="283"/>
        <v>0</v>
      </c>
      <c r="CH275" s="23">
        <f t="shared" ca="1" si="290"/>
        <v>0</v>
      </c>
      <c r="CI275" s="23">
        <f t="shared" ca="1" si="291"/>
        <v>0</v>
      </c>
      <c r="CJ275" s="236">
        <f t="shared" ca="1" si="312"/>
        <v>0</v>
      </c>
      <c r="CQ275" s="23">
        <f t="shared" ca="1" si="255"/>
        <v>0</v>
      </c>
      <c r="CR275" s="23">
        <f t="shared" ca="1" si="256"/>
        <v>0</v>
      </c>
      <c r="CS275" s="23">
        <f t="shared" ca="1" si="284"/>
        <v>0</v>
      </c>
      <c r="CT275" s="23">
        <f t="shared" ca="1" si="285"/>
        <v>0</v>
      </c>
      <c r="CU275" s="23">
        <f t="shared" ca="1" si="286"/>
        <v>0</v>
      </c>
      <c r="CV275" s="23">
        <f t="shared" ca="1" si="287"/>
        <v>0</v>
      </c>
    </row>
    <row r="276" spans="1:100" x14ac:dyDescent="0.2">
      <c r="A276" s="180">
        <f ca="1">VLOOKUP($D276,Curves!$A$2:$I$1700,9)</f>
        <v>6.3682332061961E-2</v>
      </c>
      <c r="B276" s="86">
        <f t="shared" ca="1" si="295"/>
        <v>0.24748183257191791</v>
      </c>
      <c r="C276" s="86">
        <f t="shared" ca="1" si="296"/>
        <v>30</v>
      </c>
      <c r="D276" s="143">
        <f t="shared" ca="1" si="313"/>
        <v>45017</v>
      </c>
      <c r="E276" s="181">
        <f ca="1">VLOOKUP($D276,Curves!$A$2:$H$1700,2)*$B276</f>
        <v>1.3289774409111992</v>
      </c>
      <c r="F276" s="180">
        <f ca="1">VLOOKUP($D276,Curves!$A$2:$H$1700,3)*$B276</f>
        <v>0</v>
      </c>
      <c r="G276" s="180">
        <f ca="1">VLOOKUP($D276,Curves!$A$2:$H$1700,7)*$B276</f>
        <v>0</v>
      </c>
      <c r="H276" s="180">
        <f ca="1">VLOOKUP($D276,Curves!$A$2:$H$1700,5)*$B276</f>
        <v>0</v>
      </c>
      <c r="I276" s="180">
        <f ca="1">VLOOKUP($D276,Curves!$A$2:$H$1700,4)*$B276</f>
        <v>0</v>
      </c>
      <c r="J276" s="182">
        <f ca="1">VLOOKUP($D276,Curves!$A$2:$H$1700,8)*$B276</f>
        <v>0</v>
      </c>
      <c r="K276" s="180">
        <f t="shared" ca="1" si="297"/>
        <v>11.967330806833994</v>
      </c>
      <c r="L276" s="144">
        <f ca="1">VLOOKUP($D276,Curves!$N$2:$T$2600,2)*$B276</f>
        <v>6.4646802090722559</v>
      </c>
      <c r="M276" s="145">
        <f ca="1">VLOOKUP($D276,Curves!$N$2:$T$2600,3)*$B276</f>
        <v>5.1253487525644204</v>
      </c>
      <c r="N276" s="189">
        <f t="shared" ca="1" si="298"/>
        <v>0</v>
      </c>
      <c r="O276" s="190">
        <f t="shared" ca="1" si="299"/>
        <v>0</v>
      </c>
      <c r="P276" s="181">
        <f t="shared" ca="1" si="294"/>
        <v>11.967330806833994</v>
      </c>
      <c r="Q276" s="144">
        <f ca="1">VLOOKUP($D276,Curves!$N$2:$T$2600,4)*$B276</f>
        <v>9.1644295153666704</v>
      </c>
      <c r="R276" s="145">
        <f ca="1">VLOOKUP($D276,Curves!$N$2:$T$2600,5)*$B276</f>
        <v>4.5907879942090775</v>
      </c>
      <c r="S276" s="189">
        <f t="shared" ca="1" si="300"/>
        <v>0</v>
      </c>
      <c r="T276" s="190">
        <f t="shared" ca="1" si="301"/>
        <v>0</v>
      </c>
      <c r="U276" s="157">
        <f t="shared" ca="1" si="302"/>
        <v>11.967330806833994</v>
      </c>
      <c r="V276" s="157">
        <f t="shared" ca="1" si="303"/>
        <v>11.967330806833994</v>
      </c>
      <c r="W276" s="157">
        <f t="shared" ca="1" si="304"/>
        <v>11.967330806833994</v>
      </c>
      <c r="X276" s="144">
        <f ca="1">VLOOKUP($D276,Curves!$N$2:$T$2600,6)*$B276</f>
        <v>5.0135084535577565</v>
      </c>
      <c r="Y276" s="145">
        <f ca="1">VLOOKUP($D276,Curves!$N$2:$T$2600,7)*$B276</f>
        <v>9.7788500478822993</v>
      </c>
      <c r="Z276" s="208">
        <f t="shared" ca="1" si="305"/>
        <v>0</v>
      </c>
      <c r="AA276" s="189">
        <f t="shared" ca="1" si="306"/>
        <v>0</v>
      </c>
      <c r="AB276" s="189">
        <f t="shared" ca="1" si="307"/>
        <v>0</v>
      </c>
      <c r="AC276" s="189">
        <f t="shared" ca="1" si="307"/>
        <v>0</v>
      </c>
      <c r="AD276" s="189">
        <f t="shared" ca="1" si="308"/>
        <v>0</v>
      </c>
      <c r="AE276" s="190">
        <f t="shared" ca="1" si="309"/>
        <v>0</v>
      </c>
      <c r="AF276" s="23">
        <f t="shared" ca="1" si="257"/>
        <v>0</v>
      </c>
      <c r="AG276" s="23">
        <f t="shared" ca="1" si="258"/>
        <v>0</v>
      </c>
      <c r="AH276" s="23">
        <f t="shared" ca="1" si="265"/>
        <v>0</v>
      </c>
      <c r="AI276" s="23">
        <f t="shared" ca="1" si="266"/>
        <v>0</v>
      </c>
      <c r="AJ276" s="23">
        <f t="shared" ca="1" si="271"/>
        <v>0</v>
      </c>
      <c r="AK276" s="23">
        <f t="shared" ca="1" si="272"/>
        <v>0</v>
      </c>
      <c r="AL276" s="23">
        <f t="shared" ca="1" si="273"/>
        <v>0</v>
      </c>
      <c r="AM276" s="23">
        <f t="shared" ca="1" si="274"/>
        <v>0</v>
      </c>
      <c r="AN276" s="23">
        <f t="shared" ca="1" si="277"/>
        <v>0</v>
      </c>
      <c r="AO276" s="23">
        <f t="shared" ca="1" si="278"/>
        <v>0</v>
      </c>
      <c r="AP276" s="23">
        <f t="shared" ca="1" si="292"/>
        <v>0</v>
      </c>
      <c r="AQ276" s="23">
        <f t="shared" ca="1" si="293"/>
        <v>0</v>
      </c>
      <c r="AR276" s="236">
        <f t="shared" ca="1" si="310"/>
        <v>0</v>
      </c>
      <c r="AS276" s="23">
        <f t="shared" ca="1" si="318"/>
        <v>0</v>
      </c>
      <c r="AT276" s="23">
        <f t="shared" ca="1" si="319"/>
        <v>0</v>
      </c>
      <c r="AU276" s="23">
        <f t="shared" ca="1" si="322"/>
        <v>0</v>
      </c>
      <c r="AV276" s="23">
        <f t="shared" ca="1" si="323"/>
        <v>0</v>
      </c>
      <c r="AW276" s="23">
        <f t="shared" ca="1" si="259"/>
        <v>0</v>
      </c>
      <c r="AX276" s="23">
        <f t="shared" ca="1" si="260"/>
        <v>0</v>
      </c>
      <c r="AY276" s="23">
        <f t="shared" ca="1" si="263"/>
        <v>0</v>
      </c>
      <c r="AZ276" s="23">
        <f t="shared" ca="1" si="264"/>
        <v>0</v>
      </c>
      <c r="BA276" s="23">
        <f t="shared" ca="1" si="269"/>
        <v>0</v>
      </c>
      <c r="BB276" s="23">
        <f t="shared" ca="1" si="270"/>
        <v>0</v>
      </c>
      <c r="BC276" s="23">
        <f t="shared" ca="1" si="275"/>
        <v>0</v>
      </c>
      <c r="BD276" s="23">
        <f t="shared" ca="1" si="276"/>
        <v>0</v>
      </c>
      <c r="BE276" s="23">
        <f t="shared" ca="1" si="288"/>
        <v>0</v>
      </c>
      <c r="BF276" s="23">
        <f t="shared" ca="1" si="289"/>
        <v>0</v>
      </c>
      <c r="BG276" s="23"/>
      <c r="BH276" s="23"/>
      <c r="BI276" s="23"/>
      <c r="BJ276" s="23"/>
      <c r="BK276" s="23"/>
      <c r="BL276" s="23"/>
      <c r="BM276" s="23"/>
      <c r="BN276" s="23"/>
      <c r="BO276" s="236">
        <f t="shared" ca="1" si="311"/>
        <v>0</v>
      </c>
      <c r="BP276" s="23">
        <f t="shared" ca="1" si="314"/>
        <v>0</v>
      </c>
      <c r="BQ276" s="23">
        <f t="shared" ca="1" si="315"/>
        <v>0</v>
      </c>
      <c r="BR276" s="23">
        <f t="shared" ca="1" si="316"/>
        <v>0</v>
      </c>
      <c r="BS276" s="23">
        <f t="shared" ca="1" si="317"/>
        <v>0</v>
      </c>
      <c r="BT276" s="23">
        <f t="shared" ca="1" si="320"/>
        <v>0</v>
      </c>
      <c r="BU276" s="23">
        <f t="shared" ca="1" si="321"/>
        <v>0</v>
      </c>
      <c r="BV276" s="23">
        <f t="shared" ca="1" si="324"/>
        <v>0</v>
      </c>
      <c r="BW276" s="23">
        <f t="shared" ca="1" si="325"/>
        <v>0</v>
      </c>
      <c r="BX276" s="23">
        <f t="shared" ca="1" si="253"/>
        <v>0</v>
      </c>
      <c r="BY276" s="23">
        <f t="shared" ca="1" si="254"/>
        <v>0</v>
      </c>
      <c r="BZ276" s="23">
        <f t="shared" ca="1" si="261"/>
        <v>0</v>
      </c>
      <c r="CA276" s="23">
        <f t="shared" ca="1" si="262"/>
        <v>0</v>
      </c>
      <c r="CB276" s="23">
        <f t="shared" ca="1" si="267"/>
        <v>0</v>
      </c>
      <c r="CC276" s="23">
        <f t="shared" ca="1" si="268"/>
        <v>0</v>
      </c>
      <c r="CD276" s="23">
        <f t="shared" ca="1" si="280"/>
        <v>0</v>
      </c>
      <c r="CE276" s="23">
        <f t="shared" ca="1" si="281"/>
        <v>0</v>
      </c>
      <c r="CF276" s="23">
        <f t="shared" ca="1" si="282"/>
        <v>0</v>
      </c>
      <c r="CG276" s="23">
        <f t="shared" ca="1" si="283"/>
        <v>0</v>
      </c>
      <c r="CH276" s="23">
        <f t="shared" ca="1" si="290"/>
        <v>0</v>
      </c>
      <c r="CI276" s="23">
        <f t="shared" ca="1" si="291"/>
        <v>0</v>
      </c>
      <c r="CJ276" s="236">
        <f t="shared" ca="1" si="312"/>
        <v>0</v>
      </c>
      <c r="CQ276" s="23">
        <f t="shared" ca="1" si="255"/>
        <v>0</v>
      </c>
      <c r="CR276" s="23">
        <f t="shared" ca="1" si="256"/>
        <v>0</v>
      </c>
      <c r="CS276" s="23">
        <f t="shared" ca="1" si="284"/>
        <v>0</v>
      </c>
      <c r="CT276" s="23">
        <f t="shared" ca="1" si="285"/>
        <v>0</v>
      </c>
      <c r="CU276" s="23">
        <f t="shared" ca="1" si="286"/>
        <v>0</v>
      </c>
      <c r="CV276" s="23">
        <f t="shared" ca="1" si="287"/>
        <v>0</v>
      </c>
    </row>
    <row r="277" spans="1:100" x14ac:dyDescent="0.2">
      <c r="A277" s="180">
        <f ca="1">VLOOKUP($D277,Curves!$A$2:$I$1700,9)</f>
        <v>6.3682332061961E-2</v>
      </c>
      <c r="B277" s="86">
        <f t="shared" ca="1" si="295"/>
        <v>0.24621081519043891</v>
      </c>
      <c r="C277" s="86">
        <f t="shared" ca="1" si="296"/>
        <v>31</v>
      </c>
      <c r="D277" s="143">
        <f t="shared" ca="1" si="313"/>
        <v>45047</v>
      </c>
      <c r="E277" s="181">
        <f ca="1">VLOOKUP($D277,Curves!$A$2:$H$1700,2)*$B277</f>
        <v>1.322152077572657</v>
      </c>
      <c r="F277" s="180">
        <f ca="1">VLOOKUP($D277,Curves!$A$2:$H$1700,3)*$B277</f>
        <v>0</v>
      </c>
      <c r="G277" s="180">
        <f ca="1">VLOOKUP($D277,Curves!$A$2:$H$1700,7)*$B277</f>
        <v>0</v>
      </c>
      <c r="H277" s="180">
        <f ca="1">VLOOKUP($D277,Curves!$A$2:$H$1700,5)*$B277</f>
        <v>0</v>
      </c>
      <c r="I277" s="180">
        <f ca="1">VLOOKUP($D277,Curves!$A$2:$H$1700,4)*$B277</f>
        <v>0</v>
      </c>
      <c r="J277" s="182">
        <f ca="1">VLOOKUP($D277,Curves!$A$2:$H$1700,8)*$B277</f>
        <v>0</v>
      </c>
      <c r="K277" s="180">
        <f t="shared" ca="1" si="297"/>
        <v>11.916140581794927</v>
      </c>
      <c r="L277" s="144">
        <f ca="1">VLOOKUP($D277,Curves!$N$2:$T$2600,2)*$B277</f>
        <v>6.4314788996022108</v>
      </c>
      <c r="M277" s="145">
        <f ca="1">VLOOKUP($D277,Curves!$N$2:$T$2600,3)*$B277</f>
        <v>5.0990259825939903</v>
      </c>
      <c r="N277" s="189">
        <f t="shared" ca="1" si="298"/>
        <v>0</v>
      </c>
      <c r="O277" s="190">
        <f t="shared" ca="1" si="299"/>
        <v>0</v>
      </c>
      <c r="P277" s="181">
        <f t="shared" ca="1" si="294"/>
        <v>11.916140581794927</v>
      </c>
      <c r="Q277" s="144">
        <f ca="1">VLOOKUP($D277,Curves!$N$2:$T$2600,4)*$B277</f>
        <v>9.117362831382966</v>
      </c>
      <c r="R277" s="145">
        <f ca="1">VLOOKUP($D277,Curves!$N$2:$T$2600,5)*$B277</f>
        <v>4.5672106217826425</v>
      </c>
      <c r="S277" s="189">
        <f t="shared" ca="1" si="300"/>
        <v>0</v>
      </c>
      <c r="T277" s="190">
        <f t="shared" ca="1" si="301"/>
        <v>0</v>
      </c>
      <c r="U277" s="157">
        <f t="shared" ca="1" si="302"/>
        <v>11.916140581794927</v>
      </c>
      <c r="V277" s="157">
        <f t="shared" ca="1" si="303"/>
        <v>11.916140581794927</v>
      </c>
      <c r="W277" s="157">
        <f t="shared" ca="1" si="304"/>
        <v>11.916140581794927</v>
      </c>
      <c r="X277" s="144">
        <f ca="1">VLOOKUP($D277,Curves!$N$2:$T$2600,6)*$B277</f>
        <v>4.9877600730789107</v>
      </c>
      <c r="Y277" s="145">
        <f ca="1">VLOOKUP($D277,Curves!$N$2:$T$2600,7)*$B277</f>
        <v>9.7286278224665281</v>
      </c>
      <c r="Z277" s="208">
        <f t="shared" ca="1" si="305"/>
        <v>0</v>
      </c>
      <c r="AA277" s="189">
        <f t="shared" ca="1" si="306"/>
        <v>0</v>
      </c>
      <c r="AB277" s="189">
        <f t="shared" ca="1" si="307"/>
        <v>0</v>
      </c>
      <c r="AC277" s="189">
        <f t="shared" ca="1" si="307"/>
        <v>0</v>
      </c>
      <c r="AD277" s="189">
        <f t="shared" ca="1" si="308"/>
        <v>0</v>
      </c>
      <c r="AE277" s="190">
        <f t="shared" ca="1" si="309"/>
        <v>0</v>
      </c>
      <c r="AF277" s="23">
        <f t="shared" ca="1" si="257"/>
        <v>0</v>
      </c>
      <c r="AG277" s="23">
        <f t="shared" ca="1" si="258"/>
        <v>0</v>
      </c>
      <c r="AH277" s="23">
        <f t="shared" ca="1" si="265"/>
        <v>0</v>
      </c>
      <c r="AI277" s="23">
        <f t="shared" ca="1" si="266"/>
        <v>0</v>
      </c>
      <c r="AJ277" s="23">
        <f t="shared" ca="1" si="271"/>
        <v>0</v>
      </c>
      <c r="AK277" s="23">
        <f t="shared" ca="1" si="272"/>
        <v>0</v>
      </c>
      <c r="AL277" s="23">
        <f t="shared" ca="1" si="273"/>
        <v>0</v>
      </c>
      <c r="AM277" s="23">
        <f t="shared" ca="1" si="274"/>
        <v>0</v>
      </c>
      <c r="AN277" s="23">
        <f t="shared" ca="1" si="277"/>
        <v>0</v>
      </c>
      <c r="AO277" s="23">
        <f t="shared" ca="1" si="278"/>
        <v>0</v>
      </c>
      <c r="AP277" s="23">
        <f t="shared" ca="1" si="292"/>
        <v>0</v>
      </c>
      <c r="AQ277" s="23">
        <f t="shared" ca="1" si="293"/>
        <v>0</v>
      </c>
      <c r="AR277" s="236">
        <f t="shared" ca="1" si="310"/>
        <v>0</v>
      </c>
      <c r="AS277" s="23">
        <f t="shared" ca="1" si="318"/>
        <v>0</v>
      </c>
      <c r="AT277" s="23">
        <f t="shared" ca="1" si="319"/>
        <v>0</v>
      </c>
      <c r="AU277" s="23">
        <f t="shared" ca="1" si="322"/>
        <v>0</v>
      </c>
      <c r="AV277" s="23">
        <f t="shared" ca="1" si="323"/>
        <v>0</v>
      </c>
      <c r="AW277" s="23">
        <f t="shared" ca="1" si="259"/>
        <v>0</v>
      </c>
      <c r="AX277" s="23">
        <f t="shared" ca="1" si="260"/>
        <v>0</v>
      </c>
      <c r="AY277" s="23">
        <f t="shared" ca="1" si="263"/>
        <v>0</v>
      </c>
      <c r="AZ277" s="23">
        <f t="shared" ca="1" si="264"/>
        <v>0</v>
      </c>
      <c r="BA277" s="23">
        <f t="shared" ca="1" si="269"/>
        <v>0</v>
      </c>
      <c r="BB277" s="23">
        <f t="shared" ca="1" si="270"/>
        <v>0</v>
      </c>
      <c r="BC277" s="23">
        <f t="shared" ca="1" si="275"/>
        <v>0</v>
      </c>
      <c r="BD277" s="23">
        <f t="shared" ca="1" si="276"/>
        <v>0</v>
      </c>
      <c r="BE277" s="23">
        <f t="shared" ca="1" si="288"/>
        <v>0</v>
      </c>
      <c r="BF277" s="23">
        <f t="shared" ca="1" si="289"/>
        <v>0</v>
      </c>
      <c r="BG277" s="23"/>
      <c r="BH277" s="23"/>
      <c r="BI277" s="23"/>
      <c r="BJ277" s="23"/>
      <c r="BK277" s="23"/>
      <c r="BL277" s="23"/>
      <c r="BM277" s="23"/>
      <c r="BN277" s="23"/>
      <c r="BO277" s="236">
        <f t="shared" ca="1" si="311"/>
        <v>0</v>
      </c>
      <c r="BP277" s="23">
        <f t="shared" ca="1" si="314"/>
        <v>0</v>
      </c>
      <c r="BQ277" s="23">
        <f t="shared" ca="1" si="315"/>
        <v>0</v>
      </c>
      <c r="BR277" s="23">
        <f t="shared" ca="1" si="316"/>
        <v>0</v>
      </c>
      <c r="BS277" s="23">
        <f t="shared" ca="1" si="317"/>
        <v>0</v>
      </c>
      <c r="BT277" s="23">
        <f t="shared" ca="1" si="320"/>
        <v>0</v>
      </c>
      <c r="BU277" s="23">
        <f t="shared" ca="1" si="321"/>
        <v>0</v>
      </c>
      <c r="BV277" s="23">
        <f t="shared" ca="1" si="324"/>
        <v>0</v>
      </c>
      <c r="BW277" s="23">
        <f t="shared" ca="1" si="325"/>
        <v>0</v>
      </c>
      <c r="BX277" s="23">
        <f t="shared" ref="BX277:BX282" ca="1" si="326">$BX$7*$J$2*$J$5*$AB277</f>
        <v>0</v>
      </c>
      <c r="BY277" s="23">
        <f t="shared" ref="BY277:BY282" ca="1" si="327">$BX$7*$J$3*$J$5*$AC277</f>
        <v>0</v>
      </c>
      <c r="BZ277" s="23">
        <f t="shared" ca="1" si="261"/>
        <v>0</v>
      </c>
      <c r="CA277" s="23">
        <f t="shared" ca="1" si="262"/>
        <v>0</v>
      </c>
      <c r="CB277" s="23">
        <f t="shared" ca="1" si="267"/>
        <v>0</v>
      </c>
      <c r="CC277" s="23">
        <f t="shared" ca="1" si="268"/>
        <v>0</v>
      </c>
      <c r="CD277" s="23">
        <f t="shared" ca="1" si="280"/>
        <v>0</v>
      </c>
      <c r="CE277" s="23">
        <f t="shared" ca="1" si="281"/>
        <v>0</v>
      </c>
      <c r="CF277" s="23">
        <f t="shared" ca="1" si="282"/>
        <v>0</v>
      </c>
      <c r="CG277" s="23">
        <f t="shared" ca="1" si="283"/>
        <v>0</v>
      </c>
      <c r="CH277" s="23">
        <f t="shared" ca="1" si="290"/>
        <v>0</v>
      </c>
      <c r="CI277" s="23">
        <f t="shared" ca="1" si="291"/>
        <v>0</v>
      </c>
      <c r="CJ277" s="236">
        <f t="shared" ca="1" si="312"/>
        <v>0</v>
      </c>
      <c r="CQ277" s="23">
        <f t="shared" ca="1" si="255"/>
        <v>0</v>
      </c>
      <c r="CR277" s="23">
        <f t="shared" ca="1" si="256"/>
        <v>0</v>
      </c>
      <c r="CS277" s="23">
        <f t="shared" ca="1" si="284"/>
        <v>0</v>
      </c>
      <c r="CT277" s="23">
        <f t="shared" ca="1" si="285"/>
        <v>0</v>
      </c>
      <c r="CU277" s="23">
        <f t="shared" ca="1" si="286"/>
        <v>0</v>
      </c>
      <c r="CV277" s="23">
        <f t="shared" ca="1" si="287"/>
        <v>0</v>
      </c>
    </row>
    <row r="278" spans="1:100" x14ac:dyDescent="0.2">
      <c r="A278" s="180">
        <f ca="1">VLOOKUP($D278,Curves!$A$2:$I$1700,9)</f>
        <v>6.3682332061961E-2</v>
      </c>
      <c r="B278" s="86">
        <f t="shared" ca="1" si="295"/>
        <v>0.2449042878742112</v>
      </c>
      <c r="C278" s="86">
        <f t="shared" ca="1" si="296"/>
        <v>30</v>
      </c>
      <c r="D278" s="143">
        <f t="shared" ca="1" si="313"/>
        <v>45078</v>
      </c>
      <c r="E278" s="181">
        <f ca="1">VLOOKUP($D278,Curves!$A$2:$H$1700,2)*$B278</f>
        <v>1.3151360258845142</v>
      </c>
      <c r="F278" s="180">
        <f ca="1">VLOOKUP($D278,Curves!$A$2:$H$1700,3)*$B278</f>
        <v>0</v>
      </c>
      <c r="G278" s="180">
        <f ca="1">VLOOKUP($D278,Curves!$A$2:$H$1700,7)*$B278</f>
        <v>0</v>
      </c>
      <c r="H278" s="180">
        <f ca="1">VLOOKUP($D278,Curves!$A$2:$H$1700,5)*$B278</f>
        <v>0</v>
      </c>
      <c r="I278" s="180">
        <f ca="1">VLOOKUP($D278,Curves!$A$2:$H$1700,4)*$B278</f>
        <v>0</v>
      </c>
      <c r="J278" s="182">
        <f ca="1">VLOOKUP($D278,Curves!$A$2:$H$1700,8)*$B278</f>
        <v>0</v>
      </c>
      <c r="K278" s="180">
        <f t="shared" ca="1" si="297"/>
        <v>11.863520194133857</v>
      </c>
      <c r="L278" s="144">
        <f ca="1">VLOOKUP($D278,Curves!$N$2:$T$2600,2)*$B278</f>
        <v>6.3973500053878238</v>
      </c>
      <c r="M278" s="145">
        <f ca="1">VLOOKUP($D278,Curves!$N$2:$T$2600,3)*$B278</f>
        <v>5.0719678018749139</v>
      </c>
      <c r="N278" s="189">
        <f t="shared" ca="1" si="298"/>
        <v>0</v>
      </c>
      <c r="O278" s="190">
        <f t="shared" ca="1" si="299"/>
        <v>0</v>
      </c>
      <c r="P278" s="181">
        <f t="shared" ca="1" si="294"/>
        <v>11.863520194133857</v>
      </c>
      <c r="Q278" s="144">
        <f ca="1">VLOOKUP($D278,Curves!$N$2:$T$2600,4)*$B278</f>
        <v>9.0689811890820486</v>
      </c>
      <c r="R278" s="145">
        <f ca="1">VLOOKUP($D278,Curves!$N$2:$T$2600,5)*$B278</f>
        <v>4.5429745400666182</v>
      </c>
      <c r="S278" s="189">
        <f t="shared" ca="1" si="300"/>
        <v>0</v>
      </c>
      <c r="T278" s="190">
        <f t="shared" ca="1" si="301"/>
        <v>0</v>
      </c>
      <c r="U278" s="157">
        <f t="shared" ca="1" si="302"/>
        <v>11.863520194133857</v>
      </c>
      <c r="V278" s="157">
        <f t="shared" ca="1" si="303"/>
        <v>11.863520194133857</v>
      </c>
      <c r="W278" s="157">
        <f t="shared" ca="1" si="304"/>
        <v>11.863520194133857</v>
      </c>
      <c r="X278" s="144">
        <f ca="1">VLOOKUP($D278,Curves!$N$2:$T$2600,6)*$B278</f>
        <v>4.96129232925853</v>
      </c>
      <c r="Y278" s="145">
        <f ca="1">VLOOKUP($D278,Curves!$N$2:$T$2600,7)*$B278</f>
        <v>9.6770024785934972</v>
      </c>
      <c r="Z278" s="208">
        <f t="shared" ca="1" si="305"/>
        <v>0</v>
      </c>
      <c r="AA278" s="189">
        <f t="shared" ca="1" si="306"/>
        <v>0</v>
      </c>
      <c r="AB278" s="189">
        <f t="shared" ca="1" si="307"/>
        <v>0</v>
      </c>
      <c r="AC278" s="189">
        <f t="shared" ca="1" si="307"/>
        <v>0</v>
      </c>
      <c r="AD278" s="189">
        <f t="shared" ca="1" si="308"/>
        <v>0</v>
      </c>
      <c r="AE278" s="190">
        <f t="shared" ca="1" si="309"/>
        <v>0</v>
      </c>
      <c r="AF278" s="23">
        <f t="shared" ca="1" si="257"/>
        <v>0</v>
      </c>
      <c r="AG278" s="23">
        <f t="shared" ca="1" si="258"/>
        <v>0</v>
      </c>
      <c r="AH278" s="23">
        <f t="shared" ca="1" si="265"/>
        <v>0</v>
      </c>
      <c r="AI278" s="23">
        <f t="shared" ca="1" si="266"/>
        <v>0</v>
      </c>
      <c r="AJ278" s="23">
        <f t="shared" ca="1" si="271"/>
        <v>0</v>
      </c>
      <c r="AK278" s="23">
        <f t="shared" ca="1" si="272"/>
        <v>0</v>
      </c>
      <c r="AL278" s="23">
        <f t="shared" ca="1" si="273"/>
        <v>0</v>
      </c>
      <c r="AM278" s="23">
        <f t="shared" ca="1" si="274"/>
        <v>0</v>
      </c>
      <c r="AN278" s="23">
        <f t="shared" ca="1" si="277"/>
        <v>0</v>
      </c>
      <c r="AO278" s="23">
        <f t="shared" ca="1" si="278"/>
        <v>0</v>
      </c>
      <c r="AP278" s="23">
        <f t="shared" ca="1" si="292"/>
        <v>0</v>
      </c>
      <c r="AQ278" s="23">
        <f t="shared" ca="1" si="293"/>
        <v>0</v>
      </c>
      <c r="AR278" s="236">
        <f t="shared" ca="1" si="310"/>
        <v>0</v>
      </c>
      <c r="AS278" s="23">
        <f t="shared" ca="1" si="318"/>
        <v>0</v>
      </c>
      <c r="AT278" s="23">
        <f t="shared" ca="1" si="319"/>
        <v>0</v>
      </c>
      <c r="AU278" s="23">
        <f t="shared" ca="1" si="322"/>
        <v>0</v>
      </c>
      <c r="AV278" s="23">
        <f t="shared" ca="1" si="323"/>
        <v>0</v>
      </c>
      <c r="AW278" s="23">
        <f t="shared" ca="1" si="259"/>
        <v>0</v>
      </c>
      <c r="AX278" s="23">
        <f t="shared" ca="1" si="260"/>
        <v>0</v>
      </c>
      <c r="AY278" s="23">
        <f t="shared" ca="1" si="263"/>
        <v>0</v>
      </c>
      <c r="AZ278" s="23">
        <f t="shared" ca="1" si="264"/>
        <v>0</v>
      </c>
      <c r="BA278" s="23">
        <f t="shared" ca="1" si="269"/>
        <v>0</v>
      </c>
      <c r="BB278" s="23">
        <f t="shared" ca="1" si="270"/>
        <v>0</v>
      </c>
      <c r="BC278" s="23">
        <f t="shared" ca="1" si="275"/>
        <v>0</v>
      </c>
      <c r="BD278" s="23">
        <f t="shared" ca="1" si="276"/>
        <v>0</v>
      </c>
      <c r="BE278" s="23">
        <f t="shared" ca="1" si="288"/>
        <v>0</v>
      </c>
      <c r="BF278" s="23">
        <f t="shared" ca="1" si="289"/>
        <v>0</v>
      </c>
      <c r="BG278" s="23"/>
      <c r="BH278" s="23"/>
      <c r="BI278" s="23"/>
      <c r="BJ278" s="23"/>
      <c r="BK278" s="23"/>
      <c r="BL278" s="23"/>
      <c r="BM278" s="23"/>
      <c r="BN278" s="23"/>
      <c r="BO278" s="236">
        <f t="shared" ca="1" si="311"/>
        <v>0</v>
      </c>
      <c r="BP278" s="23">
        <f t="shared" ca="1" si="314"/>
        <v>0</v>
      </c>
      <c r="BQ278" s="23">
        <f t="shared" ca="1" si="315"/>
        <v>0</v>
      </c>
      <c r="BR278" s="23">
        <f t="shared" ca="1" si="316"/>
        <v>0</v>
      </c>
      <c r="BS278" s="23">
        <f t="shared" ca="1" si="317"/>
        <v>0</v>
      </c>
      <c r="BT278" s="23">
        <f t="shared" ca="1" si="320"/>
        <v>0</v>
      </c>
      <c r="BU278" s="23">
        <f t="shared" ca="1" si="321"/>
        <v>0</v>
      </c>
      <c r="BV278" s="23">
        <f t="shared" ca="1" si="324"/>
        <v>0</v>
      </c>
      <c r="BW278" s="23">
        <f t="shared" ca="1" si="325"/>
        <v>0</v>
      </c>
      <c r="BX278" s="23">
        <f t="shared" ca="1" si="326"/>
        <v>0</v>
      </c>
      <c r="BY278" s="23">
        <f t="shared" ca="1" si="327"/>
        <v>0</v>
      </c>
      <c r="BZ278" s="23">
        <f t="shared" ca="1" si="261"/>
        <v>0</v>
      </c>
      <c r="CA278" s="23">
        <f t="shared" ca="1" si="262"/>
        <v>0</v>
      </c>
      <c r="CB278" s="23">
        <f t="shared" ca="1" si="267"/>
        <v>0</v>
      </c>
      <c r="CC278" s="23">
        <f t="shared" ca="1" si="268"/>
        <v>0</v>
      </c>
      <c r="CD278" s="23">
        <f t="shared" ca="1" si="280"/>
        <v>0</v>
      </c>
      <c r="CE278" s="23">
        <f t="shared" ca="1" si="281"/>
        <v>0</v>
      </c>
      <c r="CF278" s="23">
        <f t="shared" ca="1" si="282"/>
        <v>0</v>
      </c>
      <c r="CG278" s="23">
        <f t="shared" ca="1" si="283"/>
        <v>0</v>
      </c>
      <c r="CH278" s="23">
        <f t="shared" ca="1" si="290"/>
        <v>0</v>
      </c>
      <c r="CI278" s="23">
        <f t="shared" ca="1" si="291"/>
        <v>0</v>
      </c>
      <c r="CJ278" s="236">
        <f t="shared" ca="1" si="312"/>
        <v>0</v>
      </c>
      <c r="CQ278" s="23">
        <f t="shared" ca="1" si="255"/>
        <v>0</v>
      </c>
      <c r="CR278" s="23">
        <f t="shared" ca="1" si="256"/>
        <v>0</v>
      </c>
      <c r="CS278" s="23">
        <f t="shared" ca="1" si="284"/>
        <v>0</v>
      </c>
      <c r="CT278" s="23">
        <f t="shared" ca="1" si="285"/>
        <v>0</v>
      </c>
      <c r="CU278" s="23">
        <f t="shared" ca="1" si="286"/>
        <v>0</v>
      </c>
      <c r="CV278" s="23">
        <f t="shared" ca="1" si="287"/>
        <v>0</v>
      </c>
    </row>
    <row r="279" spans="1:100" x14ac:dyDescent="0.2">
      <c r="A279" s="180">
        <f ca="1">VLOOKUP($D279,Curves!$A$2:$I$1700,9)</f>
        <v>6.3682332061961E-2</v>
      </c>
      <c r="B279" s="86">
        <f t="shared" ca="1" si="295"/>
        <v>0.24364650824872533</v>
      </c>
      <c r="C279" s="86">
        <f t="shared" ca="1" si="296"/>
        <v>31</v>
      </c>
      <c r="D279" s="143">
        <f t="shared" ca="1" si="313"/>
        <v>45108</v>
      </c>
      <c r="E279" s="181">
        <f ca="1">VLOOKUP($D279,Curves!$A$2:$H$1700,2)*$B279</f>
        <v>1.3083817492956551</v>
      </c>
      <c r="F279" s="180">
        <f ca="1">VLOOKUP($D279,Curves!$A$2:$H$1700,3)*$B279</f>
        <v>0</v>
      </c>
      <c r="G279" s="180">
        <f ca="1">VLOOKUP($D279,Curves!$A$2:$H$1700,7)*$B279</f>
        <v>0</v>
      </c>
      <c r="H279" s="180">
        <f ca="1">VLOOKUP($D279,Curves!$A$2:$H$1700,5)*$B279</f>
        <v>0</v>
      </c>
      <c r="I279" s="180">
        <f ca="1">VLOOKUP($D279,Curves!$A$2:$H$1700,4)*$B279</f>
        <v>0</v>
      </c>
      <c r="J279" s="182">
        <f ca="1">VLOOKUP($D279,Curves!$A$2:$H$1700,8)*$B279</f>
        <v>0</v>
      </c>
      <c r="K279" s="180">
        <f t="shared" ca="1" si="297"/>
        <v>11.812863119717413</v>
      </c>
      <c r="L279" s="144">
        <f ca="1">VLOOKUP($D279,Curves!$N$2:$T$2600,2)*$B279</f>
        <v>6.364494490428398</v>
      </c>
      <c r="M279" s="145">
        <f ca="1">VLOOKUP($D279,Curves!$N$2:$T$2600,3)*$B279</f>
        <v>5.0459191858311021</v>
      </c>
      <c r="N279" s="189">
        <f t="shared" ca="1" si="298"/>
        <v>0</v>
      </c>
      <c r="O279" s="190">
        <f t="shared" ca="1" si="299"/>
        <v>0</v>
      </c>
      <c r="P279" s="181">
        <f t="shared" ca="1" si="294"/>
        <v>11.812863119717413</v>
      </c>
      <c r="Q279" s="144">
        <f ca="1">VLOOKUP($D279,Curves!$N$2:$T$2600,4)*$B279</f>
        <v>9.0224047086841193</v>
      </c>
      <c r="R279" s="145">
        <f ca="1">VLOOKUP($D279,Curves!$N$2:$T$2600,5)*$B279</f>
        <v>4.5196427280138547</v>
      </c>
      <c r="S279" s="189">
        <f t="shared" ca="1" si="300"/>
        <v>0</v>
      </c>
      <c r="T279" s="190">
        <f t="shared" ca="1" si="301"/>
        <v>0</v>
      </c>
      <c r="U279" s="157">
        <f t="shared" ca="1" si="302"/>
        <v>11.812863119717413</v>
      </c>
      <c r="V279" s="157">
        <f t="shared" ca="1" si="303"/>
        <v>11.812863119717413</v>
      </c>
      <c r="W279" s="157">
        <f t="shared" ca="1" si="304"/>
        <v>11.812863119717413</v>
      </c>
      <c r="X279" s="144">
        <f ca="1">VLOOKUP($D279,Curves!$N$2:$T$2600,6)*$B279</f>
        <v>4.935812120390052</v>
      </c>
      <c r="Y279" s="145">
        <f ca="1">VLOOKUP($D279,Curves!$N$2:$T$2600,7)*$B279</f>
        <v>9.6273033220005235</v>
      </c>
      <c r="Z279" s="208">
        <f t="shared" ca="1" si="305"/>
        <v>0</v>
      </c>
      <c r="AA279" s="189">
        <f t="shared" ca="1" si="306"/>
        <v>0</v>
      </c>
      <c r="AB279" s="189">
        <f t="shared" ca="1" si="307"/>
        <v>0</v>
      </c>
      <c r="AC279" s="189">
        <f t="shared" ca="1" si="307"/>
        <v>0</v>
      </c>
      <c r="AD279" s="189">
        <f t="shared" ca="1" si="308"/>
        <v>0</v>
      </c>
      <c r="AE279" s="190">
        <f t="shared" ca="1" si="309"/>
        <v>0</v>
      </c>
      <c r="AF279" s="23">
        <f t="shared" ca="1" si="257"/>
        <v>0</v>
      </c>
      <c r="AG279" s="23">
        <f t="shared" ca="1" si="258"/>
        <v>0</v>
      </c>
      <c r="AH279" s="23">
        <f t="shared" ca="1" si="265"/>
        <v>0</v>
      </c>
      <c r="AI279" s="23">
        <f t="shared" ca="1" si="266"/>
        <v>0</v>
      </c>
      <c r="AJ279" s="23">
        <f t="shared" ca="1" si="271"/>
        <v>0</v>
      </c>
      <c r="AK279" s="23">
        <f t="shared" ca="1" si="272"/>
        <v>0</v>
      </c>
      <c r="AL279" s="23">
        <f t="shared" ca="1" si="273"/>
        <v>0</v>
      </c>
      <c r="AM279" s="23">
        <f t="shared" ca="1" si="274"/>
        <v>0</v>
      </c>
      <c r="AN279" s="23">
        <f t="shared" ca="1" si="277"/>
        <v>0</v>
      </c>
      <c r="AO279" s="23">
        <f t="shared" ca="1" si="278"/>
        <v>0</v>
      </c>
      <c r="AP279" s="23">
        <f t="shared" ca="1" si="292"/>
        <v>0</v>
      </c>
      <c r="AQ279" s="23">
        <f t="shared" ca="1" si="293"/>
        <v>0</v>
      </c>
      <c r="AR279" s="236">
        <f t="shared" ca="1" si="310"/>
        <v>0</v>
      </c>
      <c r="AS279" s="23">
        <f t="shared" ca="1" si="318"/>
        <v>0</v>
      </c>
      <c r="AT279" s="23">
        <f t="shared" ca="1" si="319"/>
        <v>0</v>
      </c>
      <c r="AU279" s="23">
        <f t="shared" ca="1" si="322"/>
        <v>0</v>
      </c>
      <c r="AV279" s="23">
        <f t="shared" ca="1" si="323"/>
        <v>0</v>
      </c>
      <c r="AW279" s="23">
        <f t="shared" ca="1" si="259"/>
        <v>0</v>
      </c>
      <c r="AX279" s="23">
        <f t="shared" ca="1" si="260"/>
        <v>0</v>
      </c>
      <c r="AY279" s="23">
        <f t="shared" ca="1" si="263"/>
        <v>0</v>
      </c>
      <c r="AZ279" s="23">
        <f t="shared" ca="1" si="264"/>
        <v>0</v>
      </c>
      <c r="BA279" s="23">
        <f t="shared" ca="1" si="269"/>
        <v>0</v>
      </c>
      <c r="BB279" s="23">
        <f t="shared" ca="1" si="270"/>
        <v>0</v>
      </c>
      <c r="BC279" s="23">
        <f t="shared" ca="1" si="275"/>
        <v>0</v>
      </c>
      <c r="BD279" s="23">
        <f t="shared" ca="1" si="276"/>
        <v>0</v>
      </c>
      <c r="BE279" s="23">
        <f t="shared" ca="1" si="288"/>
        <v>0</v>
      </c>
      <c r="BF279" s="23">
        <f t="shared" ca="1" si="289"/>
        <v>0</v>
      </c>
      <c r="BG279" s="23"/>
      <c r="BH279" s="23"/>
      <c r="BI279" s="23"/>
      <c r="BJ279" s="23"/>
      <c r="BK279" s="23"/>
      <c r="BL279" s="23"/>
      <c r="BM279" s="23"/>
      <c r="BN279" s="23"/>
      <c r="BO279" s="236">
        <f t="shared" ca="1" si="311"/>
        <v>0</v>
      </c>
      <c r="BP279" s="23">
        <f t="shared" ca="1" si="314"/>
        <v>0</v>
      </c>
      <c r="BQ279" s="23">
        <f t="shared" ca="1" si="315"/>
        <v>0</v>
      </c>
      <c r="BR279" s="23">
        <f t="shared" ca="1" si="316"/>
        <v>0</v>
      </c>
      <c r="BS279" s="23">
        <f t="shared" ca="1" si="317"/>
        <v>0</v>
      </c>
      <c r="BT279" s="23">
        <f t="shared" ca="1" si="320"/>
        <v>0</v>
      </c>
      <c r="BU279" s="23">
        <f t="shared" ca="1" si="321"/>
        <v>0</v>
      </c>
      <c r="BV279" s="23">
        <f t="shared" ca="1" si="324"/>
        <v>0</v>
      </c>
      <c r="BW279" s="23">
        <f t="shared" ca="1" si="325"/>
        <v>0</v>
      </c>
      <c r="BX279" s="23">
        <f t="shared" ca="1" si="326"/>
        <v>0</v>
      </c>
      <c r="BY279" s="23">
        <f t="shared" ca="1" si="327"/>
        <v>0</v>
      </c>
      <c r="BZ279" s="23">
        <f t="shared" ca="1" si="261"/>
        <v>0</v>
      </c>
      <c r="CA279" s="23">
        <f t="shared" ca="1" si="262"/>
        <v>0</v>
      </c>
      <c r="CB279" s="23">
        <f t="shared" ca="1" si="267"/>
        <v>0</v>
      </c>
      <c r="CC279" s="23">
        <f t="shared" ca="1" si="268"/>
        <v>0</v>
      </c>
      <c r="CD279" s="23">
        <f t="shared" ca="1" si="280"/>
        <v>0</v>
      </c>
      <c r="CE279" s="23">
        <f t="shared" ca="1" si="281"/>
        <v>0</v>
      </c>
      <c r="CF279" s="23">
        <f t="shared" ca="1" si="282"/>
        <v>0</v>
      </c>
      <c r="CG279" s="23">
        <f t="shared" ca="1" si="283"/>
        <v>0</v>
      </c>
      <c r="CH279" s="23">
        <f t="shared" ca="1" si="290"/>
        <v>0</v>
      </c>
      <c r="CI279" s="23">
        <f t="shared" ca="1" si="291"/>
        <v>0</v>
      </c>
      <c r="CJ279" s="236">
        <f t="shared" ca="1" si="312"/>
        <v>0</v>
      </c>
      <c r="CQ279" s="23">
        <f t="shared" ca="1" si="255"/>
        <v>0</v>
      </c>
      <c r="CR279" s="23">
        <f t="shared" ca="1" si="256"/>
        <v>0</v>
      </c>
      <c r="CS279" s="23">
        <f t="shared" ca="1" si="284"/>
        <v>0</v>
      </c>
      <c r="CT279" s="23">
        <f t="shared" ca="1" si="285"/>
        <v>0</v>
      </c>
      <c r="CU279" s="23">
        <f t="shared" ca="1" si="286"/>
        <v>0</v>
      </c>
      <c r="CV279" s="23">
        <f t="shared" ca="1" si="287"/>
        <v>0</v>
      </c>
    </row>
    <row r="280" spans="1:100" x14ac:dyDescent="0.2">
      <c r="A280" s="180">
        <f ca="1">VLOOKUP($D280,Curves!$A$2:$I$1700,9)</f>
        <v>6.3682332061961E-2</v>
      </c>
      <c r="B280" s="86">
        <f t="shared" ca="1" si="295"/>
        <v>0.24235358852753347</v>
      </c>
      <c r="C280" s="86">
        <f t="shared" ca="1" si="296"/>
        <v>31</v>
      </c>
      <c r="D280" s="143">
        <f t="shared" ca="1" si="313"/>
        <v>45139</v>
      </c>
      <c r="E280" s="181">
        <f ca="1">VLOOKUP($D280,Curves!$A$2:$H$1700,2)*$B280</f>
        <v>1.3014387703928547</v>
      </c>
      <c r="F280" s="180">
        <f ca="1">VLOOKUP($D280,Curves!$A$2:$H$1700,3)*$B280</f>
        <v>0</v>
      </c>
      <c r="G280" s="180">
        <f ca="1">VLOOKUP($D280,Curves!$A$2:$H$1700,7)*$B280</f>
        <v>0</v>
      </c>
      <c r="H280" s="180">
        <f ca="1">VLOOKUP($D280,Curves!$A$2:$H$1700,5)*$B280</f>
        <v>0</v>
      </c>
      <c r="I280" s="180">
        <f ca="1">VLOOKUP($D280,Curves!$A$2:$H$1700,4)*$B280</f>
        <v>0</v>
      </c>
      <c r="J280" s="182">
        <f ca="1">VLOOKUP($D280,Curves!$A$2:$H$1700,8)*$B280</f>
        <v>0</v>
      </c>
      <c r="K280" s="180">
        <f t="shared" ca="1" si="297"/>
        <v>11.76079077794641</v>
      </c>
      <c r="L280" s="144">
        <f ca="1">VLOOKUP($D280,Curves!$N$2:$T$2600,2)*$B280</f>
        <v>6.3307210515999968</v>
      </c>
      <c r="M280" s="145">
        <f ca="1">VLOOKUP($D280,Curves!$N$2:$T$2600,3)*$B280</f>
        <v>5.0191428184052187</v>
      </c>
      <c r="N280" s="189">
        <f t="shared" ca="1" si="298"/>
        <v>0</v>
      </c>
      <c r="O280" s="190">
        <f t="shared" ca="1" si="299"/>
        <v>0</v>
      </c>
      <c r="P280" s="181">
        <f t="shared" ca="1" si="294"/>
        <v>11.76079077794641</v>
      </c>
      <c r="Q280" s="144">
        <f ca="1">VLOOKUP($D280,Curves!$N$2:$T$2600,4)*$B280</f>
        <v>8.9745269653736202</v>
      </c>
      <c r="R280" s="145">
        <f ca="1">VLOOKUP($D280,Curves!$N$2:$T$2600,5)*$B280</f>
        <v>4.4956590671857457</v>
      </c>
      <c r="S280" s="189">
        <f t="shared" ca="1" si="300"/>
        <v>0</v>
      </c>
      <c r="T280" s="190">
        <f t="shared" ca="1" si="301"/>
        <v>0</v>
      </c>
      <c r="U280" s="157">
        <f t="shared" ca="1" si="302"/>
        <v>11.76079077794641</v>
      </c>
      <c r="V280" s="157">
        <f t="shared" ca="1" si="303"/>
        <v>11.76079077794641</v>
      </c>
      <c r="W280" s="157">
        <f t="shared" ca="1" si="304"/>
        <v>11.76079077794641</v>
      </c>
      <c r="X280" s="144">
        <f ca="1">VLOOKUP($D280,Curves!$N$2:$T$2600,6)*$B280</f>
        <v>4.9096200404114816</v>
      </c>
      <c r="Y280" s="145">
        <f ca="1">VLOOKUP($D280,Curves!$N$2:$T$2600,7)*$B280</f>
        <v>9.5762156605504209</v>
      </c>
      <c r="Z280" s="208">
        <f t="shared" ca="1" si="305"/>
        <v>0</v>
      </c>
      <c r="AA280" s="189">
        <f t="shared" ca="1" si="306"/>
        <v>0</v>
      </c>
      <c r="AB280" s="189">
        <f t="shared" ca="1" si="307"/>
        <v>0</v>
      </c>
      <c r="AC280" s="189">
        <f t="shared" ca="1" si="307"/>
        <v>0</v>
      </c>
      <c r="AD280" s="189">
        <f t="shared" ca="1" si="308"/>
        <v>0</v>
      </c>
      <c r="AE280" s="190">
        <f t="shared" ca="1" si="309"/>
        <v>0</v>
      </c>
      <c r="AF280" s="23">
        <f t="shared" ca="1" si="257"/>
        <v>0</v>
      </c>
      <c r="AG280" s="23">
        <f t="shared" ca="1" si="258"/>
        <v>0</v>
      </c>
      <c r="AH280" s="23">
        <f t="shared" ca="1" si="265"/>
        <v>0</v>
      </c>
      <c r="AI280" s="23">
        <f t="shared" ca="1" si="266"/>
        <v>0</v>
      </c>
      <c r="AJ280" s="23">
        <f t="shared" ca="1" si="271"/>
        <v>0</v>
      </c>
      <c r="AK280" s="23">
        <f t="shared" ca="1" si="272"/>
        <v>0</v>
      </c>
      <c r="AL280" s="23">
        <f t="shared" ca="1" si="273"/>
        <v>0</v>
      </c>
      <c r="AM280" s="23">
        <f t="shared" ca="1" si="274"/>
        <v>0</v>
      </c>
      <c r="AN280" s="23">
        <f t="shared" ca="1" si="277"/>
        <v>0</v>
      </c>
      <c r="AO280" s="23">
        <f t="shared" ca="1" si="278"/>
        <v>0</v>
      </c>
      <c r="AP280" s="23">
        <f t="shared" ca="1" si="292"/>
        <v>0</v>
      </c>
      <c r="AQ280" s="23">
        <f t="shared" ca="1" si="293"/>
        <v>0</v>
      </c>
      <c r="AR280" s="236">
        <f t="shared" ca="1" si="310"/>
        <v>0</v>
      </c>
      <c r="AS280" s="23">
        <f t="shared" ca="1" si="318"/>
        <v>0</v>
      </c>
      <c r="AT280" s="23">
        <f t="shared" ca="1" si="319"/>
        <v>0</v>
      </c>
      <c r="AU280" s="23">
        <f t="shared" ca="1" si="322"/>
        <v>0</v>
      </c>
      <c r="AV280" s="23">
        <f t="shared" ca="1" si="323"/>
        <v>0</v>
      </c>
      <c r="AW280" s="23">
        <f t="shared" ca="1" si="259"/>
        <v>0</v>
      </c>
      <c r="AX280" s="23">
        <f t="shared" ca="1" si="260"/>
        <v>0</v>
      </c>
      <c r="AY280" s="23">
        <f t="shared" ca="1" si="263"/>
        <v>0</v>
      </c>
      <c r="AZ280" s="23">
        <f t="shared" ca="1" si="264"/>
        <v>0</v>
      </c>
      <c r="BA280" s="23">
        <f t="shared" ca="1" si="269"/>
        <v>0</v>
      </c>
      <c r="BB280" s="23">
        <f t="shared" ca="1" si="270"/>
        <v>0</v>
      </c>
      <c r="BC280" s="23">
        <f t="shared" ca="1" si="275"/>
        <v>0</v>
      </c>
      <c r="BD280" s="23">
        <f t="shared" ca="1" si="276"/>
        <v>0</v>
      </c>
      <c r="BE280" s="23">
        <f t="shared" ca="1" si="288"/>
        <v>0</v>
      </c>
      <c r="BF280" s="23">
        <f t="shared" ca="1" si="289"/>
        <v>0</v>
      </c>
      <c r="BG280" s="23"/>
      <c r="BH280" s="23"/>
      <c r="BI280" s="23"/>
      <c r="BJ280" s="23"/>
      <c r="BK280" s="23"/>
      <c r="BL280" s="23"/>
      <c r="BM280" s="23"/>
      <c r="BN280" s="23"/>
      <c r="BO280" s="236">
        <f t="shared" ca="1" si="311"/>
        <v>0</v>
      </c>
      <c r="BP280" s="23">
        <f t="shared" ca="1" si="314"/>
        <v>0</v>
      </c>
      <c r="BQ280" s="23">
        <f t="shared" ca="1" si="315"/>
        <v>0</v>
      </c>
      <c r="BR280" s="23">
        <f t="shared" ca="1" si="316"/>
        <v>0</v>
      </c>
      <c r="BS280" s="23">
        <f t="shared" ca="1" si="317"/>
        <v>0</v>
      </c>
      <c r="BT280" s="23">
        <f t="shared" ca="1" si="320"/>
        <v>0</v>
      </c>
      <c r="BU280" s="23">
        <f t="shared" ca="1" si="321"/>
        <v>0</v>
      </c>
      <c r="BV280" s="23">
        <f t="shared" ca="1" si="324"/>
        <v>0</v>
      </c>
      <c r="BW280" s="23">
        <f t="shared" ca="1" si="325"/>
        <v>0</v>
      </c>
      <c r="BX280" s="23">
        <f t="shared" ca="1" si="326"/>
        <v>0</v>
      </c>
      <c r="BY280" s="23">
        <f t="shared" ca="1" si="327"/>
        <v>0</v>
      </c>
      <c r="BZ280" s="23">
        <f t="shared" ca="1" si="261"/>
        <v>0</v>
      </c>
      <c r="CA280" s="23">
        <f t="shared" ca="1" si="262"/>
        <v>0</v>
      </c>
      <c r="CB280" s="23">
        <f t="shared" ca="1" si="267"/>
        <v>0</v>
      </c>
      <c r="CC280" s="23">
        <f t="shared" ca="1" si="268"/>
        <v>0</v>
      </c>
      <c r="CD280" s="23">
        <f t="shared" ca="1" si="280"/>
        <v>0</v>
      </c>
      <c r="CE280" s="23">
        <f t="shared" ca="1" si="281"/>
        <v>0</v>
      </c>
      <c r="CF280" s="23">
        <f t="shared" ca="1" si="282"/>
        <v>0</v>
      </c>
      <c r="CG280" s="23">
        <f t="shared" ca="1" si="283"/>
        <v>0</v>
      </c>
      <c r="CH280" s="23">
        <f t="shared" ca="1" si="290"/>
        <v>0</v>
      </c>
      <c r="CI280" s="23">
        <f t="shared" ca="1" si="291"/>
        <v>0</v>
      </c>
      <c r="CJ280" s="236">
        <f t="shared" ca="1" si="312"/>
        <v>0</v>
      </c>
      <c r="CQ280" s="23">
        <f t="shared" ca="1" si="255"/>
        <v>0</v>
      </c>
      <c r="CR280" s="23">
        <f t="shared" ca="1" si="256"/>
        <v>0</v>
      </c>
      <c r="CS280" s="23">
        <f t="shared" ca="1" si="284"/>
        <v>0</v>
      </c>
      <c r="CT280" s="23">
        <f t="shared" ca="1" si="285"/>
        <v>0</v>
      </c>
      <c r="CU280" s="23">
        <f t="shared" ca="1" si="286"/>
        <v>0</v>
      </c>
      <c r="CV280" s="23">
        <f t="shared" ca="1" si="287"/>
        <v>0</v>
      </c>
    </row>
    <row r="281" spans="1:100" x14ac:dyDescent="0.2">
      <c r="A281" s="180">
        <f ca="1">VLOOKUP($D281,Curves!$A$2:$I$1700,9)</f>
        <v>6.3682332061961E-2</v>
      </c>
      <c r="B281" s="86">
        <f t="shared" ca="1" si="295"/>
        <v>0.24106752973538778</v>
      </c>
      <c r="C281" s="86">
        <f t="shared" ca="1" si="296"/>
        <v>30</v>
      </c>
      <c r="D281" s="143">
        <f t="shared" ca="1" si="313"/>
        <v>45170</v>
      </c>
      <c r="E281" s="181">
        <f ca="1">VLOOKUP($D281,Curves!$A$2:$H$1700,2)*$B281</f>
        <v>1.2945326346790325</v>
      </c>
      <c r="F281" s="180">
        <f ca="1">VLOOKUP($D281,Curves!$A$2:$H$1700,3)*$B281</f>
        <v>0</v>
      </c>
      <c r="G281" s="180">
        <f ca="1">VLOOKUP($D281,Curves!$A$2:$H$1700,7)*$B281</f>
        <v>0</v>
      </c>
      <c r="H281" s="180">
        <f ca="1">VLOOKUP($D281,Curves!$A$2:$H$1700,5)*$B281</f>
        <v>0</v>
      </c>
      <c r="I281" s="180">
        <f ca="1">VLOOKUP($D281,Curves!$A$2:$H$1700,4)*$B281</f>
        <v>0</v>
      </c>
      <c r="J281" s="182">
        <f ca="1">VLOOKUP($D281,Curves!$A$2:$H$1700,8)*$B281</f>
        <v>0</v>
      </c>
      <c r="K281" s="180">
        <f t="shared" ca="1" si="297"/>
        <v>11.708994760092743</v>
      </c>
      <c r="L281" s="144">
        <f ca="1">VLOOKUP($D281,Curves!$N$2:$T$2600,2)*$B281</f>
        <v>6.2971268328450849</v>
      </c>
      <c r="M281" s="145">
        <f ca="1">VLOOKUP($D281,Curves!$N$2:$T$2600,3)*$B281</f>
        <v>4.9925085408198813</v>
      </c>
      <c r="N281" s="189">
        <f t="shared" ca="1" si="298"/>
        <v>0</v>
      </c>
      <c r="O281" s="190">
        <f t="shared" ca="1" si="299"/>
        <v>0</v>
      </c>
      <c r="P281" s="181">
        <f t="shared" ca="1" si="294"/>
        <v>11.708994760092743</v>
      </c>
      <c r="Q281" s="144">
        <f ca="1">VLOOKUP($D281,Curves!$N$2:$T$2600,4)*$B281</f>
        <v>8.9269032871797407</v>
      </c>
      <c r="R281" s="145">
        <f ca="1">VLOOKUP($D281,Curves!$N$2:$T$2600,5)*$B281</f>
        <v>4.4718026765914436</v>
      </c>
      <c r="S281" s="189">
        <f t="shared" ca="1" si="300"/>
        <v>0</v>
      </c>
      <c r="T281" s="190">
        <f t="shared" ca="1" si="301"/>
        <v>0</v>
      </c>
      <c r="U281" s="157">
        <f t="shared" ca="1" si="302"/>
        <v>11.708994760092743</v>
      </c>
      <c r="V281" s="157">
        <f t="shared" ca="1" si="303"/>
        <v>11.708994760092743</v>
      </c>
      <c r="W281" s="157">
        <f t="shared" ca="1" si="304"/>
        <v>11.708994760092743</v>
      </c>
      <c r="X281" s="144">
        <f ca="1">VLOOKUP($D281,Curves!$N$2:$T$2600,6)*$B281</f>
        <v>4.8835669497292757</v>
      </c>
      <c r="Y281" s="145">
        <f ca="1">VLOOKUP($D281,Curves!$N$2:$T$2600,7)*$B281</f>
        <v>9.5253990977730361</v>
      </c>
      <c r="Z281" s="208">
        <f t="shared" ca="1" si="305"/>
        <v>0</v>
      </c>
      <c r="AA281" s="189">
        <f t="shared" ca="1" si="306"/>
        <v>0</v>
      </c>
      <c r="AB281" s="189">
        <f t="shared" ca="1" si="307"/>
        <v>0</v>
      </c>
      <c r="AC281" s="189">
        <f t="shared" ca="1" si="307"/>
        <v>0</v>
      </c>
      <c r="AD281" s="189">
        <f t="shared" ca="1" si="308"/>
        <v>0</v>
      </c>
      <c r="AE281" s="190">
        <f t="shared" ca="1" si="309"/>
        <v>0</v>
      </c>
      <c r="AF281" s="23">
        <f t="shared" ca="1" si="257"/>
        <v>0</v>
      </c>
      <c r="AG281" s="23">
        <f t="shared" ca="1" si="258"/>
        <v>0</v>
      </c>
      <c r="AH281" s="23">
        <f t="shared" ca="1" si="265"/>
        <v>0</v>
      </c>
      <c r="AI281" s="23">
        <f t="shared" ca="1" si="266"/>
        <v>0</v>
      </c>
      <c r="AJ281" s="23">
        <f t="shared" ca="1" si="271"/>
        <v>0</v>
      </c>
      <c r="AK281" s="23">
        <f t="shared" ca="1" si="272"/>
        <v>0</v>
      </c>
      <c r="AL281" s="23">
        <f t="shared" ca="1" si="273"/>
        <v>0</v>
      </c>
      <c r="AM281" s="23">
        <f t="shared" ca="1" si="274"/>
        <v>0</v>
      </c>
      <c r="AN281" s="23">
        <f t="shared" ca="1" si="277"/>
        <v>0</v>
      </c>
      <c r="AO281" s="23">
        <f t="shared" ca="1" si="278"/>
        <v>0</v>
      </c>
      <c r="AP281" s="23">
        <f t="shared" ca="1" si="292"/>
        <v>0</v>
      </c>
      <c r="AQ281" s="23">
        <f t="shared" ca="1" si="293"/>
        <v>0</v>
      </c>
      <c r="AR281" s="236">
        <f t="shared" ca="1" si="310"/>
        <v>0</v>
      </c>
      <c r="AS281" s="23">
        <f t="shared" ca="1" si="318"/>
        <v>0</v>
      </c>
      <c r="AT281" s="23">
        <f t="shared" ca="1" si="319"/>
        <v>0</v>
      </c>
      <c r="AU281" s="23">
        <f t="shared" ca="1" si="322"/>
        <v>0</v>
      </c>
      <c r="AV281" s="23">
        <f t="shared" ca="1" si="323"/>
        <v>0</v>
      </c>
      <c r="AW281" s="23">
        <f t="shared" ca="1" si="259"/>
        <v>0</v>
      </c>
      <c r="AX281" s="23">
        <f t="shared" ca="1" si="260"/>
        <v>0</v>
      </c>
      <c r="AY281" s="23">
        <f t="shared" ca="1" si="263"/>
        <v>0</v>
      </c>
      <c r="AZ281" s="23">
        <f t="shared" ca="1" si="264"/>
        <v>0</v>
      </c>
      <c r="BA281" s="23">
        <f t="shared" ca="1" si="269"/>
        <v>0</v>
      </c>
      <c r="BB281" s="23">
        <f t="shared" ca="1" si="270"/>
        <v>0</v>
      </c>
      <c r="BC281" s="23">
        <f t="shared" ca="1" si="275"/>
        <v>0</v>
      </c>
      <c r="BD281" s="23">
        <f t="shared" ca="1" si="276"/>
        <v>0</v>
      </c>
      <c r="BE281" s="23">
        <f t="shared" ca="1" si="288"/>
        <v>0</v>
      </c>
      <c r="BF281" s="23">
        <f t="shared" ca="1" si="289"/>
        <v>0</v>
      </c>
      <c r="BG281" s="23"/>
      <c r="BH281" s="23"/>
      <c r="BI281" s="23"/>
      <c r="BJ281" s="23"/>
      <c r="BK281" s="23"/>
      <c r="BL281" s="23"/>
      <c r="BM281" s="23"/>
      <c r="BN281" s="23"/>
      <c r="BO281" s="236">
        <f t="shared" ca="1" si="311"/>
        <v>0</v>
      </c>
      <c r="BP281" s="23">
        <f t="shared" ca="1" si="314"/>
        <v>0</v>
      </c>
      <c r="BQ281" s="23">
        <f t="shared" ca="1" si="315"/>
        <v>0</v>
      </c>
      <c r="BR281" s="23">
        <f t="shared" ca="1" si="316"/>
        <v>0</v>
      </c>
      <c r="BS281" s="23">
        <f t="shared" ca="1" si="317"/>
        <v>0</v>
      </c>
      <c r="BT281" s="23">
        <f t="shared" ca="1" si="320"/>
        <v>0</v>
      </c>
      <c r="BU281" s="23">
        <f t="shared" ca="1" si="321"/>
        <v>0</v>
      </c>
      <c r="BV281" s="23">
        <f t="shared" ca="1" si="324"/>
        <v>0</v>
      </c>
      <c r="BW281" s="23">
        <f t="shared" ca="1" si="325"/>
        <v>0</v>
      </c>
      <c r="BX281" s="23">
        <f t="shared" ca="1" si="326"/>
        <v>0</v>
      </c>
      <c r="BY281" s="23">
        <f t="shared" ca="1" si="327"/>
        <v>0</v>
      </c>
      <c r="BZ281" s="23">
        <f t="shared" ca="1" si="261"/>
        <v>0</v>
      </c>
      <c r="CA281" s="23">
        <f t="shared" ca="1" si="262"/>
        <v>0</v>
      </c>
      <c r="CB281" s="23">
        <f t="shared" ca="1" si="267"/>
        <v>0</v>
      </c>
      <c r="CC281" s="23">
        <f t="shared" ca="1" si="268"/>
        <v>0</v>
      </c>
      <c r="CD281" s="23">
        <f t="shared" ca="1" si="280"/>
        <v>0</v>
      </c>
      <c r="CE281" s="23">
        <f t="shared" ca="1" si="281"/>
        <v>0</v>
      </c>
      <c r="CF281" s="23">
        <f t="shared" ca="1" si="282"/>
        <v>0</v>
      </c>
      <c r="CG281" s="23">
        <f t="shared" ca="1" si="283"/>
        <v>0</v>
      </c>
      <c r="CH281" s="23">
        <f t="shared" ca="1" si="290"/>
        <v>0</v>
      </c>
      <c r="CI281" s="23">
        <f t="shared" ca="1" si="291"/>
        <v>0</v>
      </c>
      <c r="CJ281" s="236">
        <f t="shared" ca="1" si="312"/>
        <v>0</v>
      </c>
      <c r="CQ281" s="23">
        <f t="shared" ca="1" si="255"/>
        <v>0</v>
      </c>
      <c r="CR281" s="23">
        <f t="shared" ca="1" si="256"/>
        <v>0</v>
      </c>
      <c r="CS281" s="23">
        <f t="shared" ca="1" si="284"/>
        <v>0</v>
      </c>
      <c r="CT281" s="23">
        <f t="shared" ca="1" si="285"/>
        <v>0</v>
      </c>
      <c r="CU281" s="23">
        <f t="shared" ca="1" si="286"/>
        <v>0</v>
      </c>
      <c r="CV281" s="23">
        <f t="shared" ca="1" si="287"/>
        <v>0</v>
      </c>
    </row>
    <row r="282" spans="1:100" ht="12" thickBot="1" x14ac:dyDescent="0.25">
      <c r="A282" s="180">
        <f ca="1">VLOOKUP($D282,Curves!$A$2:$I$1700,9)</f>
        <v>6.3682332061961E-2</v>
      </c>
      <c r="B282" s="86">
        <f t="shared" ca="1" si="295"/>
        <v>0.23982945493523111</v>
      </c>
      <c r="C282" s="86">
        <f t="shared" ca="1" si="296"/>
        <v>31</v>
      </c>
      <c r="D282" s="143">
        <f t="shared" ca="1" si="313"/>
        <v>45200</v>
      </c>
      <c r="E282" s="183">
        <f ca="1">VLOOKUP($D282,Curves!$A$2:$H$1700,2)*$B282</f>
        <v>1.287884173002191</v>
      </c>
      <c r="F282" s="180">
        <f ca="1">VLOOKUP($D282,Curves!$A$2:$H$1700,3)*$B282</f>
        <v>0</v>
      </c>
      <c r="G282" s="180">
        <f ca="1">VLOOKUP($D282,Curves!$A$2:$H$1700,7)*$B282</f>
        <v>0</v>
      </c>
      <c r="H282" s="180">
        <f ca="1">VLOOKUP($D282,Curves!$A$2:$H$1700,5)*$B282</f>
        <v>0</v>
      </c>
      <c r="I282" s="180">
        <f ca="1">VLOOKUP($D282,Curves!$A$2:$H$1700,4)*$B282</f>
        <v>0</v>
      </c>
      <c r="J282" s="185">
        <f ca="1">VLOOKUP($D282,Curves!$A$2:$H$1700,8)*$B282</f>
        <v>0</v>
      </c>
      <c r="K282" s="184">
        <f t="shared" ca="1" si="297"/>
        <v>11.659131297516433</v>
      </c>
      <c r="L282" s="144">
        <f ca="1">VLOOKUP($D282,Curves!$N$2:$T$2600,2)*$B282</f>
        <v>6.2647860441304299</v>
      </c>
      <c r="M282" s="145">
        <f ca="1">VLOOKUP($D282,Curves!$N$2:$T$2600,3)*$B282</f>
        <v>4.9668680117086366</v>
      </c>
      <c r="N282" s="191">
        <f t="shared" ca="1" si="298"/>
        <v>0</v>
      </c>
      <c r="O282" s="192">
        <f t="shared" ca="1" si="299"/>
        <v>0</v>
      </c>
      <c r="P282" s="183">
        <f t="shared" ca="1" si="294"/>
        <v>11.659131297516433</v>
      </c>
      <c r="Q282" s="144">
        <f ca="1">VLOOKUP($D282,Curves!$N$2:$T$2600,4)*$B282</f>
        <v>8.881056490577043</v>
      </c>
      <c r="R282" s="145">
        <f ca="1">VLOOKUP($D282,Curves!$N$2:$T$2600,5)*$B282</f>
        <v>4.4488363890485374</v>
      </c>
      <c r="S282" s="191">
        <f t="shared" ca="1" si="300"/>
        <v>0</v>
      </c>
      <c r="T282" s="192">
        <f t="shared" ca="1" si="301"/>
        <v>0</v>
      </c>
      <c r="U282" s="184">
        <f t="shared" ca="1" si="302"/>
        <v>11.659131297516433</v>
      </c>
      <c r="V282" s="184">
        <f t="shared" ca="1" si="303"/>
        <v>11.659131297516433</v>
      </c>
      <c r="W282" s="185">
        <f t="shared" ca="1" si="304"/>
        <v>11.659131297516433</v>
      </c>
      <c r="X282" s="144">
        <f ca="1">VLOOKUP($D282,Curves!$N$2:$T$2600,6)*$B282</f>
        <v>4.8584859229233244</v>
      </c>
      <c r="Y282" s="145">
        <f ca="1">VLOOKUP($D282,Curves!$N$2:$T$2600,7)*$B282</f>
        <v>9.4764785459370717</v>
      </c>
      <c r="Z282" s="209">
        <f t="shared" ca="1" si="305"/>
        <v>0</v>
      </c>
      <c r="AA282" s="191">
        <f t="shared" ca="1" si="306"/>
        <v>0</v>
      </c>
      <c r="AB282" s="191">
        <f t="shared" ca="1" si="307"/>
        <v>0</v>
      </c>
      <c r="AC282" s="191">
        <f t="shared" ca="1" si="307"/>
        <v>0</v>
      </c>
      <c r="AD282" s="191">
        <f t="shared" ca="1" si="308"/>
        <v>0</v>
      </c>
      <c r="AE282" s="192">
        <f t="shared" ca="1" si="309"/>
        <v>0</v>
      </c>
      <c r="AF282" s="23">
        <f t="shared" ca="1" si="257"/>
        <v>0</v>
      </c>
      <c r="AG282" s="23">
        <f t="shared" ca="1" si="258"/>
        <v>0</v>
      </c>
      <c r="AH282" s="23">
        <f t="shared" ca="1" si="265"/>
        <v>0</v>
      </c>
      <c r="AI282" s="23">
        <f t="shared" ca="1" si="266"/>
        <v>0</v>
      </c>
      <c r="AJ282" s="23">
        <f t="shared" ca="1" si="271"/>
        <v>0</v>
      </c>
      <c r="AK282" s="23">
        <f t="shared" ca="1" si="272"/>
        <v>0</v>
      </c>
      <c r="AL282" s="23">
        <f t="shared" ca="1" si="273"/>
        <v>0</v>
      </c>
      <c r="AM282" s="23">
        <f t="shared" ca="1" si="274"/>
        <v>0</v>
      </c>
      <c r="AN282" s="23">
        <f t="shared" ca="1" si="277"/>
        <v>0</v>
      </c>
      <c r="AO282" s="23">
        <f t="shared" ca="1" si="278"/>
        <v>0</v>
      </c>
      <c r="AP282" s="23">
        <f t="shared" ca="1" si="292"/>
        <v>0</v>
      </c>
      <c r="AQ282" s="23">
        <f t="shared" ca="1" si="293"/>
        <v>0</v>
      </c>
      <c r="AR282" s="237">
        <f t="shared" ca="1" si="310"/>
        <v>0</v>
      </c>
      <c r="AS282" s="23">
        <f t="shared" ca="1" si="318"/>
        <v>0</v>
      </c>
      <c r="AT282" s="23">
        <f t="shared" ca="1" si="319"/>
        <v>0</v>
      </c>
      <c r="AU282" s="23">
        <f t="shared" ca="1" si="322"/>
        <v>0</v>
      </c>
      <c r="AV282" s="23">
        <f t="shared" ca="1" si="323"/>
        <v>0</v>
      </c>
      <c r="AW282" s="23">
        <f t="shared" ca="1" si="259"/>
        <v>0</v>
      </c>
      <c r="AX282" s="23">
        <f t="shared" ca="1" si="260"/>
        <v>0</v>
      </c>
      <c r="AY282" s="23">
        <f t="shared" ca="1" si="263"/>
        <v>0</v>
      </c>
      <c r="AZ282" s="23">
        <f t="shared" ca="1" si="264"/>
        <v>0</v>
      </c>
      <c r="BA282" s="23">
        <f t="shared" ca="1" si="269"/>
        <v>0</v>
      </c>
      <c r="BB282" s="23">
        <f t="shared" ca="1" si="270"/>
        <v>0</v>
      </c>
      <c r="BC282" s="23">
        <f t="shared" ca="1" si="275"/>
        <v>0</v>
      </c>
      <c r="BD282" s="23">
        <f t="shared" ca="1" si="276"/>
        <v>0</v>
      </c>
      <c r="BE282" s="23">
        <f t="shared" ca="1" si="288"/>
        <v>0</v>
      </c>
      <c r="BF282" s="23">
        <f t="shared" ca="1" si="289"/>
        <v>0</v>
      </c>
      <c r="BG282" s="23"/>
      <c r="BH282" s="23"/>
      <c r="BI282" s="23"/>
      <c r="BJ282" s="23"/>
      <c r="BK282" s="23"/>
      <c r="BL282" s="23"/>
      <c r="BM282" s="23"/>
      <c r="BN282" s="23"/>
      <c r="BO282" s="237">
        <f t="shared" ca="1" si="311"/>
        <v>0</v>
      </c>
      <c r="BP282" s="23">
        <f t="shared" ca="1" si="314"/>
        <v>0</v>
      </c>
      <c r="BQ282" s="23">
        <f t="shared" ca="1" si="315"/>
        <v>0</v>
      </c>
      <c r="BR282" s="23">
        <f t="shared" ca="1" si="316"/>
        <v>0</v>
      </c>
      <c r="BS282" s="23">
        <f t="shared" ca="1" si="317"/>
        <v>0</v>
      </c>
      <c r="BT282" s="23">
        <f t="shared" ca="1" si="320"/>
        <v>0</v>
      </c>
      <c r="BU282" s="23">
        <f t="shared" ca="1" si="321"/>
        <v>0</v>
      </c>
      <c r="BV282" s="23">
        <f t="shared" ca="1" si="324"/>
        <v>0</v>
      </c>
      <c r="BW282" s="23">
        <f t="shared" ca="1" si="325"/>
        <v>0</v>
      </c>
      <c r="BX282" s="23">
        <f t="shared" ca="1" si="326"/>
        <v>0</v>
      </c>
      <c r="BY282" s="23">
        <f t="shared" ca="1" si="327"/>
        <v>0</v>
      </c>
      <c r="BZ282" s="23">
        <f t="shared" ca="1" si="261"/>
        <v>0</v>
      </c>
      <c r="CA282" s="23">
        <f t="shared" ca="1" si="262"/>
        <v>0</v>
      </c>
      <c r="CB282" s="23">
        <f t="shared" ca="1" si="267"/>
        <v>0</v>
      </c>
      <c r="CC282" s="23">
        <f t="shared" ca="1" si="268"/>
        <v>0</v>
      </c>
      <c r="CD282" s="23">
        <f t="shared" ca="1" si="280"/>
        <v>0</v>
      </c>
      <c r="CE282" s="23">
        <f t="shared" ca="1" si="281"/>
        <v>0</v>
      </c>
      <c r="CF282" s="23">
        <f t="shared" ca="1" si="282"/>
        <v>0</v>
      </c>
      <c r="CG282" s="23">
        <f t="shared" ca="1" si="283"/>
        <v>0</v>
      </c>
      <c r="CH282" s="23">
        <f t="shared" ca="1" si="290"/>
        <v>0</v>
      </c>
      <c r="CI282" s="23">
        <f t="shared" ca="1" si="291"/>
        <v>0</v>
      </c>
      <c r="CJ282" s="237">
        <f t="shared" ca="1" si="312"/>
        <v>0</v>
      </c>
      <c r="CQ282" s="23">
        <f t="shared" ca="1" si="255"/>
        <v>0</v>
      </c>
      <c r="CR282" s="23">
        <f t="shared" ca="1" si="256"/>
        <v>0</v>
      </c>
      <c r="CS282" s="23">
        <f t="shared" ca="1" si="284"/>
        <v>0</v>
      </c>
      <c r="CT282" s="23">
        <f t="shared" ca="1" si="285"/>
        <v>0</v>
      </c>
      <c r="CU282" s="23">
        <f t="shared" ca="1" si="286"/>
        <v>0</v>
      </c>
      <c r="CV282" s="23">
        <f t="shared" ca="1" si="287"/>
        <v>0</v>
      </c>
    </row>
    <row r="283" spans="1:100" s="66" customFormat="1" x14ac:dyDescent="0.2">
      <c r="A283" s="180">
        <f ca="1">VLOOKUP($D283,Curves!$A$2:$I$1700,9)</f>
        <v>6.3682332061961E-2</v>
      </c>
      <c r="B283" s="86">
        <f t="shared" ca="1" si="295"/>
        <v>0.23855679055667195</v>
      </c>
      <c r="D283" s="143">
        <f t="shared" ca="1" si="313"/>
        <v>45231</v>
      </c>
      <c r="E283" s="140"/>
      <c r="L283" s="140"/>
      <c r="M283" s="140"/>
      <c r="N283" s="140"/>
      <c r="O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  <c r="AE283" s="140"/>
      <c r="AR283" s="232"/>
    </row>
    <row r="284" spans="1:100" s="66" customFormat="1" x14ac:dyDescent="0.2">
      <c r="D284" s="141"/>
      <c r="E284" s="140"/>
      <c r="L284" s="140"/>
      <c r="M284" s="140"/>
      <c r="N284" s="140"/>
      <c r="O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  <c r="AE284" s="140"/>
      <c r="AR284" s="232"/>
    </row>
    <row r="285" spans="1:100" s="66" customFormat="1" x14ac:dyDescent="0.2">
      <c r="D285" s="141"/>
      <c r="E285" s="140"/>
      <c r="L285" s="140"/>
      <c r="M285" s="140"/>
      <c r="N285" s="140"/>
      <c r="O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R285" s="232"/>
    </row>
    <row r="286" spans="1:100" s="66" customFormat="1" x14ac:dyDescent="0.2">
      <c r="D286" s="141"/>
      <c r="E286" s="140"/>
      <c r="L286" s="140"/>
      <c r="M286" s="140"/>
      <c r="N286" s="140"/>
      <c r="O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  <c r="AE286" s="140"/>
      <c r="AR286" s="232"/>
    </row>
    <row r="287" spans="1:100" s="66" customFormat="1" x14ac:dyDescent="0.2">
      <c r="D287" s="141"/>
      <c r="E287" s="140"/>
      <c r="L287" s="140"/>
      <c r="M287" s="140"/>
      <c r="N287" s="140"/>
      <c r="O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  <c r="AE287" s="140"/>
      <c r="AR287" s="232"/>
    </row>
    <row r="288" spans="1:100" s="66" customFormat="1" x14ac:dyDescent="0.2">
      <c r="D288" s="141"/>
      <c r="E288" s="140"/>
      <c r="L288" s="140"/>
      <c r="M288" s="140"/>
      <c r="N288" s="140"/>
      <c r="O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  <c r="AE288" s="140"/>
      <c r="AR288" s="232"/>
    </row>
    <row r="289" spans="4:44" s="66" customFormat="1" x14ac:dyDescent="0.2">
      <c r="D289" s="141"/>
      <c r="E289" s="140"/>
      <c r="L289" s="140"/>
      <c r="M289" s="140"/>
      <c r="N289" s="140"/>
      <c r="O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R289" s="232"/>
    </row>
    <row r="290" spans="4:44" s="66" customFormat="1" x14ac:dyDescent="0.2">
      <c r="D290" s="141"/>
      <c r="E290" s="140"/>
      <c r="L290" s="140"/>
      <c r="M290" s="140"/>
      <c r="N290" s="140"/>
      <c r="O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  <c r="AE290" s="140"/>
      <c r="AR290" s="232"/>
    </row>
    <row r="291" spans="4:44" s="66" customFormat="1" x14ac:dyDescent="0.2">
      <c r="D291" s="141"/>
      <c r="E291" s="140"/>
      <c r="L291" s="140"/>
      <c r="M291" s="140"/>
      <c r="N291" s="140"/>
      <c r="O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R291" s="232"/>
    </row>
    <row r="292" spans="4:44" s="66" customFormat="1" x14ac:dyDescent="0.2">
      <c r="D292" s="141"/>
      <c r="E292" s="140"/>
      <c r="L292" s="140"/>
      <c r="M292" s="140"/>
      <c r="N292" s="140"/>
      <c r="O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  <c r="AE292" s="140"/>
      <c r="AR292" s="232"/>
    </row>
    <row r="293" spans="4:44" s="66" customFormat="1" x14ac:dyDescent="0.2">
      <c r="D293" s="141"/>
      <c r="E293" s="140"/>
      <c r="L293" s="140"/>
      <c r="M293" s="140"/>
      <c r="N293" s="140"/>
      <c r="O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  <c r="AE293" s="140"/>
      <c r="AR293" s="232"/>
    </row>
    <row r="294" spans="4:44" s="66" customFormat="1" x14ac:dyDescent="0.2">
      <c r="D294" s="141"/>
      <c r="E294" s="140"/>
      <c r="L294" s="140"/>
      <c r="M294" s="140"/>
      <c r="N294" s="140"/>
      <c r="O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  <c r="AD294" s="140"/>
      <c r="AE294" s="140"/>
      <c r="AR294" s="232"/>
    </row>
    <row r="295" spans="4:44" s="66" customFormat="1" x14ac:dyDescent="0.2">
      <c r="D295" s="141"/>
      <c r="E295" s="140"/>
      <c r="L295" s="140"/>
      <c r="M295" s="140"/>
      <c r="N295" s="140"/>
      <c r="O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  <c r="AD295" s="140"/>
      <c r="AE295" s="140"/>
      <c r="AR295" s="232"/>
    </row>
    <row r="296" spans="4:44" s="66" customFormat="1" x14ac:dyDescent="0.2">
      <c r="D296" s="141"/>
      <c r="E296" s="140"/>
      <c r="L296" s="140"/>
      <c r="M296" s="140"/>
      <c r="N296" s="140"/>
      <c r="O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  <c r="AD296" s="140"/>
      <c r="AE296" s="140"/>
      <c r="AR296" s="232"/>
    </row>
    <row r="297" spans="4:44" s="66" customFormat="1" x14ac:dyDescent="0.2">
      <c r="D297" s="141"/>
      <c r="E297" s="140"/>
      <c r="L297" s="140"/>
      <c r="M297" s="140"/>
      <c r="N297" s="140"/>
      <c r="O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  <c r="AD297" s="140"/>
      <c r="AE297" s="140"/>
      <c r="AR297" s="232"/>
    </row>
    <row r="298" spans="4:44" s="66" customFormat="1" x14ac:dyDescent="0.2">
      <c r="D298" s="141"/>
      <c r="E298" s="140"/>
      <c r="L298" s="140"/>
      <c r="M298" s="140"/>
      <c r="N298" s="140"/>
      <c r="O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  <c r="AD298" s="140"/>
      <c r="AE298" s="140"/>
      <c r="AR298" s="232"/>
    </row>
    <row r="299" spans="4:44" s="66" customFormat="1" x14ac:dyDescent="0.2">
      <c r="D299" s="141"/>
      <c r="E299" s="140"/>
      <c r="L299" s="140"/>
      <c r="M299" s="140"/>
      <c r="N299" s="140"/>
      <c r="O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  <c r="AE299" s="140"/>
      <c r="AR299" s="232"/>
    </row>
    <row r="300" spans="4:44" s="66" customFormat="1" x14ac:dyDescent="0.2">
      <c r="D300" s="141"/>
      <c r="E300" s="140"/>
      <c r="L300" s="140"/>
      <c r="M300" s="140"/>
      <c r="N300" s="140"/>
      <c r="O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  <c r="AD300" s="140"/>
      <c r="AE300" s="140"/>
      <c r="AR300" s="232"/>
    </row>
    <row r="301" spans="4:44" s="66" customFormat="1" x14ac:dyDescent="0.2">
      <c r="D301" s="141"/>
      <c r="E301" s="140"/>
      <c r="L301" s="140"/>
      <c r="M301" s="140"/>
      <c r="N301" s="140"/>
      <c r="O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  <c r="AD301" s="140"/>
      <c r="AE301" s="140"/>
      <c r="AR301" s="232"/>
    </row>
    <row r="302" spans="4:44" s="66" customFormat="1" x14ac:dyDescent="0.2">
      <c r="D302" s="141"/>
      <c r="E302" s="140"/>
      <c r="L302" s="140"/>
      <c r="M302" s="140"/>
      <c r="N302" s="140"/>
      <c r="O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  <c r="AE302" s="140"/>
      <c r="AR302" s="232"/>
    </row>
    <row r="303" spans="4:44" s="66" customFormat="1" x14ac:dyDescent="0.2">
      <c r="D303" s="141"/>
      <c r="E303" s="140"/>
      <c r="L303" s="140"/>
      <c r="M303" s="140"/>
      <c r="N303" s="140"/>
      <c r="O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  <c r="AE303" s="140"/>
      <c r="AR303" s="232"/>
    </row>
    <row r="304" spans="4:44" s="66" customFormat="1" x14ac:dyDescent="0.2">
      <c r="D304" s="141"/>
      <c r="E304" s="140"/>
      <c r="L304" s="140"/>
      <c r="M304" s="140"/>
      <c r="N304" s="140"/>
      <c r="O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  <c r="AD304" s="140"/>
      <c r="AE304" s="140"/>
      <c r="AR304" s="232"/>
    </row>
    <row r="305" spans="4:44" s="66" customFormat="1" x14ac:dyDescent="0.2">
      <c r="D305" s="141"/>
      <c r="E305" s="140"/>
      <c r="L305" s="140"/>
      <c r="M305" s="140"/>
      <c r="N305" s="140"/>
      <c r="O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  <c r="AD305" s="140"/>
      <c r="AE305" s="140"/>
      <c r="AR305" s="232"/>
    </row>
    <row r="306" spans="4:44" s="66" customFormat="1" x14ac:dyDescent="0.2">
      <c r="D306" s="141"/>
      <c r="E306" s="140"/>
      <c r="L306" s="140"/>
      <c r="M306" s="140"/>
      <c r="N306" s="140"/>
      <c r="O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  <c r="AD306" s="140"/>
      <c r="AE306" s="140"/>
      <c r="AR306" s="232"/>
    </row>
    <row r="307" spans="4:44" s="66" customFormat="1" x14ac:dyDescent="0.2">
      <c r="D307" s="141"/>
      <c r="E307" s="140"/>
      <c r="L307" s="140"/>
      <c r="M307" s="140"/>
      <c r="N307" s="140"/>
      <c r="O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  <c r="AE307" s="140"/>
      <c r="AR307" s="232"/>
    </row>
    <row r="308" spans="4:44" s="66" customFormat="1" x14ac:dyDescent="0.2">
      <c r="D308" s="141"/>
      <c r="E308" s="140"/>
      <c r="L308" s="140"/>
      <c r="M308" s="140"/>
      <c r="N308" s="140"/>
      <c r="O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  <c r="AD308" s="140"/>
      <c r="AE308" s="140"/>
      <c r="AR308" s="232"/>
    </row>
    <row r="309" spans="4:44" s="66" customFormat="1" x14ac:dyDescent="0.2">
      <c r="D309" s="141"/>
      <c r="E309" s="140"/>
      <c r="L309" s="140"/>
      <c r="M309" s="140"/>
      <c r="N309" s="140"/>
      <c r="O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  <c r="AD309" s="140"/>
      <c r="AE309" s="140"/>
      <c r="AR309" s="232"/>
    </row>
    <row r="310" spans="4:44" s="66" customFormat="1" x14ac:dyDescent="0.2">
      <c r="D310" s="141"/>
      <c r="E310" s="140"/>
      <c r="L310" s="140"/>
      <c r="M310" s="140"/>
      <c r="N310" s="140"/>
      <c r="O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  <c r="AE310" s="140"/>
      <c r="AR310" s="232"/>
    </row>
    <row r="311" spans="4:44" s="66" customFormat="1" x14ac:dyDescent="0.2">
      <c r="D311" s="141"/>
      <c r="E311" s="140"/>
      <c r="L311" s="140"/>
      <c r="M311" s="140"/>
      <c r="N311" s="140"/>
      <c r="O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  <c r="AD311" s="140"/>
      <c r="AE311" s="140"/>
      <c r="AR311" s="232"/>
    </row>
    <row r="312" spans="4:44" s="66" customFormat="1" x14ac:dyDescent="0.2">
      <c r="D312" s="141"/>
      <c r="E312" s="140"/>
      <c r="L312" s="140"/>
      <c r="M312" s="140"/>
      <c r="N312" s="140"/>
      <c r="O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  <c r="AD312" s="140"/>
      <c r="AE312" s="140"/>
      <c r="AR312" s="232"/>
    </row>
    <row r="313" spans="4:44" s="66" customFormat="1" x14ac:dyDescent="0.2">
      <c r="D313" s="141"/>
      <c r="E313" s="140"/>
      <c r="L313" s="140"/>
      <c r="M313" s="140"/>
      <c r="N313" s="140"/>
      <c r="O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  <c r="AD313" s="140"/>
      <c r="AE313" s="140"/>
      <c r="AR313" s="232"/>
    </row>
    <row r="314" spans="4:44" s="66" customFormat="1" x14ac:dyDescent="0.2">
      <c r="D314" s="141"/>
      <c r="E314" s="140"/>
      <c r="L314" s="140"/>
      <c r="M314" s="140"/>
      <c r="N314" s="140"/>
      <c r="O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  <c r="AE314" s="140"/>
      <c r="AR314" s="232"/>
    </row>
    <row r="315" spans="4:44" s="66" customFormat="1" x14ac:dyDescent="0.2">
      <c r="D315" s="141"/>
      <c r="E315" s="140"/>
      <c r="L315" s="140"/>
      <c r="M315" s="140"/>
      <c r="N315" s="140"/>
      <c r="O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  <c r="AE315" s="140"/>
      <c r="AR315" s="232"/>
    </row>
    <row r="316" spans="4:44" s="66" customFormat="1" x14ac:dyDescent="0.2">
      <c r="D316" s="141"/>
      <c r="E316" s="140"/>
      <c r="L316" s="140"/>
      <c r="M316" s="140"/>
      <c r="N316" s="140"/>
      <c r="O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  <c r="AD316" s="140"/>
      <c r="AE316" s="140"/>
      <c r="AR316" s="232"/>
    </row>
    <row r="317" spans="4:44" s="66" customFormat="1" x14ac:dyDescent="0.2">
      <c r="D317" s="141"/>
      <c r="E317" s="140"/>
      <c r="L317" s="140"/>
      <c r="M317" s="140"/>
      <c r="N317" s="140"/>
      <c r="O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  <c r="AD317" s="140"/>
      <c r="AE317" s="140"/>
      <c r="AR317" s="232"/>
    </row>
    <row r="318" spans="4:44" s="66" customFormat="1" x14ac:dyDescent="0.2">
      <c r="D318" s="141"/>
      <c r="E318" s="140"/>
      <c r="L318" s="140"/>
      <c r="M318" s="140"/>
      <c r="N318" s="140"/>
      <c r="O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  <c r="AD318" s="140"/>
      <c r="AE318" s="140"/>
      <c r="AR318" s="232"/>
    </row>
    <row r="319" spans="4:44" s="66" customFormat="1" x14ac:dyDescent="0.2">
      <c r="D319" s="141"/>
      <c r="E319" s="140"/>
      <c r="L319" s="140"/>
      <c r="M319" s="140"/>
      <c r="N319" s="140"/>
      <c r="O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  <c r="AD319" s="140"/>
      <c r="AE319" s="140"/>
      <c r="AR319" s="232"/>
    </row>
    <row r="320" spans="4:44" s="66" customFormat="1" x14ac:dyDescent="0.2">
      <c r="D320" s="141"/>
      <c r="E320" s="140"/>
      <c r="L320" s="140"/>
      <c r="M320" s="140"/>
      <c r="N320" s="140"/>
      <c r="O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  <c r="AD320" s="140"/>
      <c r="AE320" s="140"/>
      <c r="AR320" s="232"/>
    </row>
    <row r="321" spans="4:44" s="66" customFormat="1" x14ac:dyDescent="0.2">
      <c r="D321" s="141"/>
      <c r="E321" s="140"/>
      <c r="L321" s="140"/>
      <c r="M321" s="140"/>
      <c r="N321" s="140"/>
      <c r="O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  <c r="AD321" s="140"/>
      <c r="AE321" s="140"/>
      <c r="AR321" s="232"/>
    </row>
    <row r="322" spans="4:44" s="66" customFormat="1" x14ac:dyDescent="0.2">
      <c r="D322" s="141"/>
      <c r="E322" s="140"/>
      <c r="L322" s="140"/>
      <c r="M322" s="140"/>
      <c r="N322" s="140"/>
      <c r="O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  <c r="AD322" s="140"/>
      <c r="AE322" s="140"/>
      <c r="AR322" s="232"/>
    </row>
    <row r="323" spans="4:44" s="66" customFormat="1" x14ac:dyDescent="0.2">
      <c r="D323" s="141"/>
      <c r="E323" s="140"/>
      <c r="L323" s="140"/>
      <c r="M323" s="140"/>
      <c r="N323" s="140"/>
      <c r="O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  <c r="AD323" s="140"/>
      <c r="AE323" s="140"/>
      <c r="AR323" s="232"/>
    </row>
    <row r="324" spans="4:44" s="66" customFormat="1" x14ac:dyDescent="0.2">
      <c r="D324" s="141"/>
      <c r="E324" s="140"/>
      <c r="L324" s="140"/>
      <c r="M324" s="140"/>
      <c r="N324" s="140"/>
      <c r="O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  <c r="AD324" s="140"/>
      <c r="AE324" s="140"/>
      <c r="AR324" s="232"/>
    </row>
    <row r="325" spans="4:44" s="66" customFormat="1" x14ac:dyDescent="0.2">
      <c r="D325" s="141"/>
      <c r="E325" s="140"/>
      <c r="L325" s="140"/>
      <c r="M325" s="140"/>
      <c r="N325" s="140"/>
      <c r="O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  <c r="AD325" s="140"/>
      <c r="AE325" s="140"/>
      <c r="AR325" s="232"/>
    </row>
    <row r="326" spans="4:44" s="66" customFormat="1" x14ac:dyDescent="0.2">
      <c r="D326" s="141"/>
      <c r="E326" s="140"/>
      <c r="L326" s="140"/>
      <c r="M326" s="140"/>
      <c r="N326" s="140"/>
      <c r="O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  <c r="AD326" s="140"/>
      <c r="AE326" s="140"/>
      <c r="AR326" s="232"/>
    </row>
    <row r="327" spans="4:44" s="66" customFormat="1" x14ac:dyDescent="0.2">
      <c r="D327" s="141"/>
      <c r="E327" s="140"/>
      <c r="L327" s="140"/>
      <c r="M327" s="140"/>
      <c r="N327" s="140"/>
      <c r="O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  <c r="AE327" s="140"/>
      <c r="AR327" s="232"/>
    </row>
    <row r="328" spans="4:44" s="66" customFormat="1" x14ac:dyDescent="0.2">
      <c r="D328" s="141"/>
      <c r="E328" s="140"/>
      <c r="L328" s="140"/>
      <c r="M328" s="140"/>
      <c r="N328" s="140"/>
      <c r="O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  <c r="AD328" s="140"/>
      <c r="AE328" s="140"/>
      <c r="AR328" s="232"/>
    </row>
    <row r="329" spans="4:44" s="66" customFormat="1" x14ac:dyDescent="0.2">
      <c r="D329" s="141"/>
      <c r="E329" s="140"/>
      <c r="L329" s="140"/>
      <c r="M329" s="140"/>
      <c r="N329" s="140"/>
      <c r="O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  <c r="AD329" s="140"/>
      <c r="AE329" s="140"/>
      <c r="AR329" s="232"/>
    </row>
    <row r="330" spans="4:44" s="66" customFormat="1" x14ac:dyDescent="0.2">
      <c r="D330" s="141"/>
      <c r="E330" s="140"/>
      <c r="L330" s="140"/>
      <c r="M330" s="140"/>
      <c r="N330" s="140"/>
      <c r="O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  <c r="AD330" s="140"/>
      <c r="AE330" s="140"/>
      <c r="AR330" s="232"/>
    </row>
    <row r="331" spans="4:44" s="66" customFormat="1" x14ac:dyDescent="0.2">
      <c r="D331" s="141"/>
      <c r="E331" s="140"/>
      <c r="L331" s="140"/>
      <c r="M331" s="140"/>
      <c r="N331" s="140"/>
      <c r="O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  <c r="AE331" s="140"/>
      <c r="AR331" s="232"/>
    </row>
    <row r="332" spans="4:44" s="66" customFormat="1" x14ac:dyDescent="0.2">
      <c r="D332" s="141"/>
      <c r="E332" s="140"/>
      <c r="L332" s="140"/>
      <c r="M332" s="140"/>
      <c r="N332" s="140"/>
      <c r="O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  <c r="AD332" s="140"/>
      <c r="AE332" s="140"/>
      <c r="AR332" s="232"/>
    </row>
    <row r="333" spans="4:44" s="66" customFormat="1" x14ac:dyDescent="0.2">
      <c r="D333" s="141"/>
      <c r="E333" s="140"/>
      <c r="L333" s="140"/>
      <c r="M333" s="140"/>
      <c r="N333" s="140"/>
      <c r="O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  <c r="AD333" s="140"/>
      <c r="AE333" s="140"/>
      <c r="AR333" s="232"/>
    </row>
    <row r="334" spans="4:44" s="66" customFormat="1" x14ac:dyDescent="0.2">
      <c r="D334" s="141"/>
      <c r="E334" s="140"/>
      <c r="L334" s="140"/>
      <c r="M334" s="140"/>
      <c r="N334" s="140"/>
      <c r="O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  <c r="AD334" s="140"/>
      <c r="AE334" s="140"/>
      <c r="AR334" s="232"/>
    </row>
    <row r="335" spans="4:44" s="66" customFormat="1" x14ac:dyDescent="0.2">
      <c r="D335" s="141"/>
      <c r="E335" s="140"/>
      <c r="L335" s="140"/>
      <c r="M335" s="140"/>
      <c r="N335" s="140"/>
      <c r="O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  <c r="AD335" s="140"/>
      <c r="AE335" s="140"/>
      <c r="AR335" s="232"/>
    </row>
    <row r="336" spans="4:44" s="66" customFormat="1" x14ac:dyDescent="0.2">
      <c r="D336" s="141"/>
      <c r="E336" s="140"/>
      <c r="L336" s="140"/>
      <c r="M336" s="140"/>
      <c r="N336" s="140"/>
      <c r="O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  <c r="AD336" s="140"/>
      <c r="AE336" s="140"/>
      <c r="AR336" s="232"/>
    </row>
    <row r="337" spans="4:44" s="66" customFormat="1" x14ac:dyDescent="0.2">
      <c r="D337" s="141"/>
      <c r="E337" s="140"/>
      <c r="L337" s="140"/>
      <c r="M337" s="140"/>
      <c r="N337" s="140"/>
      <c r="O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  <c r="AD337" s="140"/>
      <c r="AE337" s="140"/>
      <c r="AR337" s="232"/>
    </row>
    <row r="338" spans="4:44" s="66" customFormat="1" x14ac:dyDescent="0.2">
      <c r="D338" s="141"/>
      <c r="E338" s="140"/>
      <c r="L338" s="140"/>
      <c r="M338" s="140"/>
      <c r="N338" s="140"/>
      <c r="O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  <c r="AD338" s="140"/>
      <c r="AE338" s="140"/>
      <c r="AR338" s="232"/>
    </row>
    <row r="339" spans="4:44" s="66" customFormat="1" x14ac:dyDescent="0.2">
      <c r="D339" s="141"/>
      <c r="E339" s="140"/>
      <c r="L339" s="140"/>
      <c r="M339" s="140"/>
      <c r="N339" s="140"/>
      <c r="O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  <c r="AD339" s="140"/>
      <c r="AE339" s="140"/>
      <c r="AR339" s="232"/>
    </row>
    <row r="340" spans="4:44" s="66" customFormat="1" x14ac:dyDescent="0.2">
      <c r="D340" s="141"/>
      <c r="E340" s="140"/>
      <c r="L340" s="140"/>
      <c r="M340" s="140"/>
      <c r="N340" s="140"/>
      <c r="O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  <c r="AD340" s="140"/>
      <c r="AE340" s="140"/>
      <c r="AR340" s="232"/>
    </row>
    <row r="341" spans="4:44" s="66" customFormat="1" x14ac:dyDescent="0.2">
      <c r="D341" s="141"/>
      <c r="E341" s="140"/>
      <c r="L341" s="140"/>
      <c r="M341" s="140"/>
      <c r="N341" s="140"/>
      <c r="O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  <c r="AE341" s="140"/>
      <c r="AR341" s="232"/>
    </row>
    <row r="342" spans="4:44" s="66" customFormat="1" x14ac:dyDescent="0.2">
      <c r="D342" s="141"/>
      <c r="E342" s="140"/>
      <c r="L342" s="140"/>
      <c r="M342" s="140"/>
      <c r="N342" s="140"/>
      <c r="O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  <c r="AD342" s="140"/>
      <c r="AE342" s="140"/>
      <c r="AR342" s="232"/>
    </row>
    <row r="343" spans="4:44" s="66" customFormat="1" x14ac:dyDescent="0.2">
      <c r="D343" s="141"/>
      <c r="E343" s="140"/>
      <c r="L343" s="140"/>
      <c r="M343" s="140"/>
      <c r="N343" s="140"/>
      <c r="O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  <c r="AD343" s="140"/>
      <c r="AE343" s="140"/>
      <c r="AR343" s="232"/>
    </row>
    <row r="344" spans="4:44" s="66" customFormat="1" x14ac:dyDescent="0.2">
      <c r="D344" s="141"/>
      <c r="E344" s="140"/>
      <c r="L344" s="140"/>
      <c r="M344" s="140"/>
      <c r="N344" s="140"/>
      <c r="O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  <c r="AD344" s="140"/>
      <c r="AE344" s="140"/>
      <c r="AR344" s="232"/>
    </row>
    <row r="345" spans="4:44" s="66" customFormat="1" x14ac:dyDescent="0.2">
      <c r="D345" s="141"/>
      <c r="E345" s="140"/>
      <c r="L345" s="140"/>
      <c r="M345" s="140"/>
      <c r="N345" s="140"/>
      <c r="O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  <c r="AD345" s="140"/>
      <c r="AE345" s="140"/>
      <c r="AR345" s="232"/>
    </row>
    <row r="346" spans="4:44" s="66" customFormat="1" x14ac:dyDescent="0.2">
      <c r="D346" s="141"/>
      <c r="E346" s="140"/>
      <c r="L346" s="140"/>
      <c r="M346" s="140"/>
      <c r="N346" s="140"/>
      <c r="O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  <c r="AD346" s="140"/>
      <c r="AE346" s="140"/>
      <c r="AR346" s="232"/>
    </row>
    <row r="347" spans="4:44" s="66" customFormat="1" x14ac:dyDescent="0.2">
      <c r="D347" s="141"/>
      <c r="E347" s="140"/>
      <c r="L347" s="140"/>
      <c r="M347" s="140"/>
      <c r="N347" s="140"/>
      <c r="O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  <c r="AD347" s="140"/>
      <c r="AE347" s="140"/>
      <c r="AR347" s="232"/>
    </row>
    <row r="348" spans="4:44" s="66" customFormat="1" x14ac:dyDescent="0.2">
      <c r="D348" s="141"/>
      <c r="E348" s="140"/>
      <c r="L348" s="140"/>
      <c r="M348" s="140"/>
      <c r="N348" s="140"/>
      <c r="O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  <c r="AD348" s="140"/>
      <c r="AE348" s="140"/>
      <c r="AR348" s="232"/>
    </row>
    <row r="349" spans="4:44" s="66" customFormat="1" x14ac:dyDescent="0.2">
      <c r="D349" s="141"/>
      <c r="E349" s="140"/>
      <c r="L349" s="140"/>
      <c r="M349" s="140"/>
      <c r="N349" s="140"/>
      <c r="O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  <c r="AD349" s="140"/>
      <c r="AE349" s="140"/>
      <c r="AR349" s="232"/>
    </row>
    <row r="350" spans="4:44" s="66" customFormat="1" x14ac:dyDescent="0.2">
      <c r="D350" s="141"/>
      <c r="E350" s="140"/>
      <c r="L350" s="140"/>
      <c r="M350" s="140"/>
      <c r="N350" s="140"/>
      <c r="O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  <c r="AD350" s="140"/>
      <c r="AE350" s="140"/>
      <c r="AR350" s="232"/>
    </row>
    <row r="351" spans="4:44" s="66" customFormat="1" x14ac:dyDescent="0.2">
      <c r="D351" s="141"/>
      <c r="E351" s="140"/>
      <c r="L351" s="140"/>
      <c r="M351" s="140"/>
      <c r="N351" s="140"/>
      <c r="O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  <c r="AD351" s="140"/>
      <c r="AE351" s="140"/>
      <c r="AR351" s="232"/>
    </row>
    <row r="352" spans="4:44" s="66" customFormat="1" x14ac:dyDescent="0.2">
      <c r="D352" s="141"/>
      <c r="E352" s="140"/>
      <c r="L352" s="140"/>
      <c r="M352" s="140"/>
      <c r="N352" s="140"/>
      <c r="O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  <c r="AD352" s="140"/>
      <c r="AE352" s="140"/>
      <c r="AR352" s="232"/>
    </row>
    <row r="353" spans="4:44" s="66" customFormat="1" x14ac:dyDescent="0.2">
      <c r="D353" s="141"/>
      <c r="E353" s="140"/>
      <c r="L353" s="140"/>
      <c r="M353" s="140"/>
      <c r="N353" s="140"/>
      <c r="O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  <c r="AD353" s="140"/>
      <c r="AE353" s="140"/>
      <c r="AR353" s="232"/>
    </row>
    <row r="354" spans="4:44" s="66" customFormat="1" x14ac:dyDescent="0.2">
      <c r="D354" s="141"/>
      <c r="E354" s="140"/>
      <c r="L354" s="140"/>
      <c r="M354" s="140"/>
      <c r="N354" s="140"/>
      <c r="O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  <c r="AD354" s="140"/>
      <c r="AE354" s="140"/>
      <c r="AR354" s="232"/>
    </row>
    <row r="355" spans="4:44" s="66" customFormat="1" x14ac:dyDescent="0.2">
      <c r="D355" s="141"/>
      <c r="E355" s="140"/>
      <c r="L355" s="140"/>
      <c r="M355" s="140"/>
      <c r="N355" s="140"/>
      <c r="O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  <c r="AD355" s="140"/>
      <c r="AE355" s="140"/>
      <c r="AR355" s="232"/>
    </row>
    <row r="356" spans="4:44" s="66" customFormat="1" x14ac:dyDescent="0.2">
      <c r="D356" s="141"/>
      <c r="E356" s="140"/>
      <c r="L356" s="140"/>
      <c r="M356" s="140"/>
      <c r="N356" s="140"/>
      <c r="O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  <c r="AE356" s="140"/>
      <c r="AR356" s="232"/>
    </row>
    <row r="357" spans="4:44" s="66" customFormat="1" x14ac:dyDescent="0.2">
      <c r="D357" s="141"/>
      <c r="E357" s="140"/>
      <c r="L357" s="140"/>
      <c r="M357" s="140"/>
      <c r="N357" s="140"/>
      <c r="O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  <c r="AC357" s="140"/>
      <c r="AD357" s="140"/>
      <c r="AE357" s="140"/>
      <c r="AR357" s="232"/>
    </row>
    <row r="358" spans="4:44" s="66" customFormat="1" x14ac:dyDescent="0.2">
      <c r="D358" s="141"/>
      <c r="E358" s="140"/>
      <c r="L358" s="140"/>
      <c r="M358" s="140"/>
      <c r="N358" s="140"/>
      <c r="O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  <c r="AC358" s="140"/>
      <c r="AD358" s="140"/>
      <c r="AE358" s="140"/>
      <c r="AR358" s="232"/>
    </row>
    <row r="359" spans="4:44" s="66" customFormat="1" x14ac:dyDescent="0.2">
      <c r="D359" s="141"/>
      <c r="E359" s="140"/>
      <c r="L359" s="140"/>
      <c r="M359" s="140"/>
      <c r="N359" s="140"/>
      <c r="O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  <c r="AC359" s="140"/>
      <c r="AD359" s="140"/>
      <c r="AE359" s="140"/>
      <c r="AR359" s="232"/>
    </row>
    <row r="360" spans="4:44" s="66" customFormat="1" x14ac:dyDescent="0.2">
      <c r="D360" s="141"/>
      <c r="E360" s="140"/>
      <c r="L360" s="140"/>
      <c r="M360" s="140"/>
      <c r="N360" s="140"/>
      <c r="O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  <c r="AC360" s="140"/>
      <c r="AD360" s="140"/>
      <c r="AE360" s="140"/>
      <c r="AR360" s="232"/>
    </row>
    <row r="361" spans="4:44" s="66" customFormat="1" x14ac:dyDescent="0.2">
      <c r="D361" s="141"/>
      <c r="E361" s="140"/>
      <c r="L361" s="140"/>
      <c r="M361" s="140"/>
      <c r="N361" s="140"/>
      <c r="O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0"/>
      <c r="AC361" s="140"/>
      <c r="AD361" s="140"/>
      <c r="AE361" s="140"/>
      <c r="AR361" s="232"/>
    </row>
    <row r="362" spans="4:44" s="66" customFormat="1" x14ac:dyDescent="0.2">
      <c r="D362" s="141"/>
      <c r="E362" s="140"/>
      <c r="L362" s="140"/>
      <c r="M362" s="140"/>
      <c r="N362" s="140"/>
      <c r="O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40"/>
      <c r="AC362" s="140"/>
      <c r="AD362" s="140"/>
      <c r="AE362" s="140"/>
      <c r="AR362" s="232"/>
    </row>
    <row r="363" spans="4:44" s="66" customFormat="1" x14ac:dyDescent="0.2">
      <c r="D363" s="141"/>
      <c r="E363" s="140"/>
      <c r="L363" s="140"/>
      <c r="M363" s="140"/>
      <c r="N363" s="140"/>
      <c r="O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40"/>
      <c r="AC363" s="140"/>
      <c r="AD363" s="140"/>
      <c r="AE363" s="140"/>
      <c r="AR363" s="232"/>
    </row>
    <row r="364" spans="4:44" s="66" customFormat="1" x14ac:dyDescent="0.2">
      <c r="D364" s="141"/>
      <c r="E364" s="140"/>
      <c r="L364" s="140"/>
      <c r="M364" s="140"/>
      <c r="N364" s="140"/>
      <c r="O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0"/>
      <c r="AC364" s="140"/>
      <c r="AD364" s="140"/>
      <c r="AE364" s="140"/>
      <c r="AR364" s="232"/>
    </row>
    <row r="365" spans="4:44" s="66" customFormat="1" x14ac:dyDescent="0.2">
      <c r="D365" s="141"/>
      <c r="E365" s="140"/>
      <c r="L365" s="140"/>
      <c r="M365" s="140"/>
      <c r="N365" s="140"/>
      <c r="O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0"/>
      <c r="AC365" s="140"/>
      <c r="AD365" s="140"/>
      <c r="AE365" s="140"/>
      <c r="AR365" s="232"/>
    </row>
    <row r="366" spans="4:44" s="66" customFormat="1" x14ac:dyDescent="0.2">
      <c r="D366" s="141"/>
      <c r="E366" s="140"/>
      <c r="L366" s="140"/>
      <c r="M366" s="140"/>
      <c r="N366" s="140"/>
      <c r="O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40"/>
      <c r="AC366" s="140"/>
      <c r="AD366" s="140"/>
      <c r="AE366" s="140"/>
      <c r="AR366" s="232"/>
    </row>
    <row r="367" spans="4:44" s="66" customFormat="1" x14ac:dyDescent="0.2">
      <c r="D367" s="141"/>
      <c r="E367" s="140"/>
      <c r="L367" s="140"/>
      <c r="M367" s="140"/>
      <c r="N367" s="140"/>
      <c r="O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40"/>
      <c r="AC367" s="140"/>
      <c r="AD367" s="140"/>
      <c r="AE367" s="140"/>
      <c r="AR367" s="232"/>
    </row>
    <row r="368" spans="4:44" s="66" customFormat="1" x14ac:dyDescent="0.2">
      <c r="D368" s="141"/>
      <c r="E368" s="140"/>
      <c r="L368" s="140"/>
      <c r="M368" s="140"/>
      <c r="N368" s="140"/>
      <c r="O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0"/>
      <c r="AC368" s="140"/>
      <c r="AD368" s="140"/>
      <c r="AE368" s="140"/>
      <c r="AR368" s="232"/>
    </row>
    <row r="369" spans="4:44" s="66" customFormat="1" x14ac:dyDescent="0.2">
      <c r="D369" s="141"/>
      <c r="E369" s="140"/>
      <c r="L369" s="140"/>
      <c r="M369" s="140"/>
      <c r="N369" s="140"/>
      <c r="O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0"/>
      <c r="AC369" s="140"/>
      <c r="AD369" s="140"/>
      <c r="AE369" s="140"/>
      <c r="AR369" s="232"/>
    </row>
    <row r="370" spans="4:44" s="66" customFormat="1" x14ac:dyDescent="0.2">
      <c r="D370" s="141"/>
      <c r="E370" s="140"/>
      <c r="L370" s="140"/>
      <c r="M370" s="140"/>
      <c r="N370" s="140"/>
      <c r="O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40"/>
      <c r="AC370" s="140"/>
      <c r="AD370" s="140"/>
      <c r="AE370" s="140"/>
      <c r="AR370" s="232"/>
    </row>
    <row r="371" spans="4:44" s="66" customFormat="1" x14ac:dyDescent="0.2">
      <c r="D371" s="141"/>
      <c r="E371" s="140"/>
      <c r="L371" s="140"/>
      <c r="M371" s="140"/>
      <c r="N371" s="140"/>
      <c r="O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40"/>
      <c r="AC371" s="140"/>
      <c r="AD371" s="140"/>
      <c r="AE371" s="140"/>
      <c r="AR371" s="232"/>
    </row>
    <row r="372" spans="4:44" s="66" customFormat="1" x14ac:dyDescent="0.2">
      <c r="D372" s="141"/>
      <c r="E372" s="140"/>
      <c r="L372" s="140"/>
      <c r="M372" s="140"/>
      <c r="N372" s="140"/>
      <c r="O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0"/>
      <c r="AC372" s="140"/>
      <c r="AD372" s="140"/>
      <c r="AE372" s="140"/>
      <c r="AR372" s="232"/>
    </row>
    <row r="373" spans="4:44" s="66" customFormat="1" x14ac:dyDescent="0.2">
      <c r="D373" s="141"/>
      <c r="E373" s="140"/>
      <c r="L373" s="140"/>
      <c r="M373" s="140"/>
      <c r="N373" s="140"/>
      <c r="O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  <c r="AD373" s="140"/>
      <c r="AE373" s="140"/>
      <c r="AR373" s="232"/>
    </row>
    <row r="374" spans="4:44" s="66" customFormat="1" x14ac:dyDescent="0.2">
      <c r="D374" s="141"/>
      <c r="E374" s="140"/>
      <c r="L374" s="140"/>
      <c r="M374" s="140"/>
      <c r="N374" s="140"/>
      <c r="O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  <c r="AD374" s="140"/>
      <c r="AE374" s="140"/>
      <c r="AR374" s="232"/>
    </row>
    <row r="375" spans="4:44" s="66" customFormat="1" x14ac:dyDescent="0.2">
      <c r="D375" s="141"/>
      <c r="E375" s="140"/>
      <c r="L375" s="140"/>
      <c r="M375" s="140"/>
      <c r="N375" s="140"/>
      <c r="O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  <c r="AD375" s="140"/>
      <c r="AE375" s="140"/>
      <c r="AR375" s="232"/>
    </row>
    <row r="376" spans="4:44" s="66" customFormat="1" x14ac:dyDescent="0.2">
      <c r="D376" s="141"/>
      <c r="E376" s="140"/>
      <c r="L376" s="140"/>
      <c r="M376" s="140"/>
      <c r="N376" s="140"/>
      <c r="O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  <c r="AD376" s="140"/>
      <c r="AE376" s="140"/>
      <c r="AR376" s="232"/>
    </row>
    <row r="377" spans="4:44" s="66" customFormat="1" x14ac:dyDescent="0.2">
      <c r="D377" s="141"/>
      <c r="E377" s="140"/>
      <c r="L377" s="140"/>
      <c r="M377" s="140"/>
      <c r="N377" s="140"/>
      <c r="O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  <c r="AD377" s="140"/>
      <c r="AE377" s="140"/>
      <c r="AR377" s="232"/>
    </row>
    <row r="378" spans="4:44" s="66" customFormat="1" x14ac:dyDescent="0.2">
      <c r="D378" s="141"/>
      <c r="E378" s="140"/>
      <c r="L378" s="140"/>
      <c r="M378" s="140"/>
      <c r="N378" s="140"/>
      <c r="O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  <c r="AD378" s="140"/>
      <c r="AE378" s="140"/>
      <c r="AR378" s="232"/>
    </row>
    <row r="379" spans="4:44" s="66" customFormat="1" x14ac:dyDescent="0.2">
      <c r="D379" s="141"/>
      <c r="E379" s="140"/>
      <c r="L379" s="140"/>
      <c r="M379" s="140"/>
      <c r="N379" s="140"/>
      <c r="O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  <c r="AD379" s="140"/>
      <c r="AE379" s="140"/>
      <c r="AR379" s="232"/>
    </row>
    <row r="380" spans="4:44" s="66" customFormat="1" x14ac:dyDescent="0.2">
      <c r="D380" s="141"/>
      <c r="E380" s="140"/>
      <c r="L380" s="140"/>
      <c r="M380" s="140"/>
      <c r="N380" s="140"/>
      <c r="O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  <c r="AD380" s="140"/>
      <c r="AE380" s="140"/>
      <c r="AR380" s="232"/>
    </row>
    <row r="381" spans="4:44" s="66" customFormat="1" x14ac:dyDescent="0.2">
      <c r="D381" s="141"/>
      <c r="E381" s="140"/>
      <c r="L381" s="140"/>
      <c r="M381" s="140"/>
      <c r="N381" s="140"/>
      <c r="O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  <c r="AD381" s="140"/>
      <c r="AE381" s="140"/>
      <c r="AR381" s="232"/>
    </row>
    <row r="382" spans="4:44" s="66" customFormat="1" x14ac:dyDescent="0.2">
      <c r="D382" s="141"/>
      <c r="E382" s="140"/>
      <c r="L382" s="140"/>
      <c r="M382" s="140"/>
      <c r="N382" s="140"/>
      <c r="O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  <c r="AD382" s="140"/>
      <c r="AE382" s="140"/>
      <c r="AR382" s="232"/>
    </row>
    <row r="383" spans="4:44" s="66" customFormat="1" x14ac:dyDescent="0.2">
      <c r="D383" s="141"/>
      <c r="E383" s="140"/>
      <c r="L383" s="140"/>
      <c r="M383" s="140"/>
      <c r="N383" s="140"/>
      <c r="O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  <c r="AD383" s="140"/>
      <c r="AE383" s="140"/>
      <c r="AR383" s="232"/>
    </row>
    <row r="384" spans="4:44" s="66" customFormat="1" x14ac:dyDescent="0.2">
      <c r="D384" s="141"/>
      <c r="E384" s="140"/>
      <c r="L384" s="140"/>
      <c r="M384" s="140"/>
      <c r="N384" s="140"/>
      <c r="O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  <c r="AD384" s="140"/>
      <c r="AE384" s="140"/>
      <c r="AR384" s="232"/>
    </row>
    <row r="385" spans="4:44" s="66" customFormat="1" x14ac:dyDescent="0.2">
      <c r="D385" s="141"/>
      <c r="E385" s="140"/>
      <c r="L385" s="140"/>
      <c r="M385" s="140"/>
      <c r="N385" s="140"/>
      <c r="O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  <c r="AD385" s="140"/>
      <c r="AE385" s="140"/>
      <c r="AR385" s="232"/>
    </row>
    <row r="386" spans="4:44" s="66" customFormat="1" x14ac:dyDescent="0.2">
      <c r="D386" s="141"/>
      <c r="E386" s="140"/>
      <c r="L386" s="140"/>
      <c r="M386" s="140"/>
      <c r="N386" s="140"/>
      <c r="O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  <c r="AD386" s="140"/>
      <c r="AE386" s="140"/>
      <c r="AR386" s="232"/>
    </row>
    <row r="387" spans="4:44" s="66" customFormat="1" x14ac:dyDescent="0.2">
      <c r="D387" s="141"/>
      <c r="E387" s="140"/>
      <c r="L387" s="140"/>
      <c r="M387" s="140"/>
      <c r="N387" s="140"/>
      <c r="O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  <c r="AD387" s="140"/>
      <c r="AE387" s="140"/>
      <c r="AR387" s="232"/>
    </row>
    <row r="388" spans="4:44" s="66" customFormat="1" x14ac:dyDescent="0.2">
      <c r="D388" s="141"/>
      <c r="E388" s="140"/>
      <c r="L388" s="140"/>
      <c r="M388" s="140"/>
      <c r="N388" s="140"/>
      <c r="O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  <c r="AD388" s="140"/>
      <c r="AE388" s="140"/>
      <c r="AR388" s="232"/>
    </row>
    <row r="389" spans="4:44" s="66" customFormat="1" x14ac:dyDescent="0.2">
      <c r="D389" s="141"/>
      <c r="E389" s="140"/>
      <c r="L389" s="140"/>
      <c r="M389" s="140"/>
      <c r="N389" s="140"/>
      <c r="O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  <c r="AD389" s="140"/>
      <c r="AE389" s="140"/>
      <c r="AR389" s="232"/>
    </row>
    <row r="390" spans="4:44" s="66" customFormat="1" x14ac:dyDescent="0.2">
      <c r="D390" s="141"/>
      <c r="E390" s="140"/>
      <c r="L390" s="140"/>
      <c r="M390" s="140"/>
      <c r="N390" s="140"/>
      <c r="O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  <c r="AD390" s="140"/>
      <c r="AE390" s="140"/>
      <c r="AR390" s="232"/>
    </row>
    <row r="391" spans="4:44" s="66" customFormat="1" x14ac:dyDescent="0.2">
      <c r="D391" s="141"/>
      <c r="E391" s="140"/>
      <c r="L391" s="140"/>
      <c r="M391" s="140"/>
      <c r="N391" s="140"/>
      <c r="O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  <c r="AD391" s="140"/>
      <c r="AE391" s="140"/>
      <c r="AR391" s="232"/>
    </row>
    <row r="392" spans="4:44" s="66" customFormat="1" x14ac:dyDescent="0.2">
      <c r="D392" s="141"/>
      <c r="E392" s="140"/>
      <c r="L392" s="140"/>
      <c r="M392" s="140"/>
      <c r="N392" s="140"/>
      <c r="O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  <c r="AD392" s="140"/>
      <c r="AE392" s="140"/>
      <c r="AR392" s="232"/>
    </row>
    <row r="393" spans="4:44" s="66" customFormat="1" x14ac:dyDescent="0.2">
      <c r="D393" s="141"/>
      <c r="E393" s="140"/>
      <c r="L393" s="140"/>
      <c r="M393" s="140"/>
      <c r="N393" s="140"/>
      <c r="O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  <c r="AD393" s="140"/>
      <c r="AE393" s="140"/>
      <c r="AR393" s="232"/>
    </row>
    <row r="394" spans="4:44" s="66" customFormat="1" x14ac:dyDescent="0.2">
      <c r="D394" s="141"/>
      <c r="E394" s="140"/>
      <c r="L394" s="140"/>
      <c r="M394" s="140"/>
      <c r="N394" s="140"/>
      <c r="O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  <c r="AD394" s="140"/>
      <c r="AE394" s="140"/>
      <c r="AR394" s="232"/>
    </row>
    <row r="395" spans="4:44" s="66" customFormat="1" x14ac:dyDescent="0.2">
      <c r="D395" s="141"/>
      <c r="E395" s="140"/>
      <c r="L395" s="140"/>
      <c r="M395" s="140"/>
      <c r="N395" s="140"/>
      <c r="O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  <c r="AD395" s="140"/>
      <c r="AE395" s="140"/>
      <c r="AR395" s="232"/>
    </row>
    <row r="396" spans="4:44" s="66" customFormat="1" x14ac:dyDescent="0.2">
      <c r="D396" s="141"/>
      <c r="E396" s="140"/>
      <c r="L396" s="140"/>
      <c r="M396" s="140"/>
      <c r="N396" s="140"/>
      <c r="O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  <c r="AD396" s="140"/>
      <c r="AE396" s="140"/>
      <c r="AR396" s="232"/>
    </row>
    <row r="397" spans="4:44" s="66" customFormat="1" x14ac:dyDescent="0.2">
      <c r="D397" s="141"/>
      <c r="E397" s="140"/>
      <c r="L397" s="140"/>
      <c r="M397" s="140"/>
      <c r="N397" s="140"/>
      <c r="O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  <c r="AD397" s="140"/>
      <c r="AE397" s="140"/>
      <c r="AR397" s="232"/>
    </row>
    <row r="398" spans="4:44" s="66" customFormat="1" x14ac:dyDescent="0.2">
      <c r="D398" s="141"/>
      <c r="E398" s="140"/>
      <c r="L398" s="140"/>
      <c r="M398" s="140"/>
      <c r="N398" s="140"/>
      <c r="O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  <c r="AD398" s="140"/>
      <c r="AE398" s="140"/>
      <c r="AR398" s="232"/>
    </row>
    <row r="399" spans="4:44" s="66" customFormat="1" x14ac:dyDescent="0.2">
      <c r="D399" s="141"/>
      <c r="E399" s="140"/>
      <c r="L399" s="140"/>
      <c r="M399" s="140"/>
      <c r="N399" s="140"/>
      <c r="O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  <c r="AD399" s="140"/>
      <c r="AE399" s="140"/>
      <c r="AR399" s="232"/>
    </row>
    <row r="400" spans="4:44" s="66" customFormat="1" x14ac:dyDescent="0.2">
      <c r="D400" s="141"/>
      <c r="E400" s="140"/>
      <c r="L400" s="140"/>
      <c r="M400" s="140"/>
      <c r="N400" s="140"/>
      <c r="O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  <c r="AD400" s="140"/>
      <c r="AE400" s="140"/>
      <c r="AR400" s="232"/>
    </row>
    <row r="401" spans="4:44" s="66" customFormat="1" x14ac:dyDescent="0.2">
      <c r="D401" s="141"/>
      <c r="E401" s="140"/>
      <c r="L401" s="140"/>
      <c r="M401" s="140"/>
      <c r="N401" s="140"/>
      <c r="O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  <c r="AD401" s="140"/>
      <c r="AE401" s="140"/>
      <c r="AR401" s="232"/>
    </row>
    <row r="402" spans="4:44" s="66" customFormat="1" x14ac:dyDescent="0.2">
      <c r="D402" s="141"/>
      <c r="E402" s="140"/>
      <c r="L402" s="140"/>
      <c r="M402" s="140"/>
      <c r="N402" s="140"/>
      <c r="O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  <c r="AD402" s="140"/>
      <c r="AE402" s="140"/>
      <c r="AR402" s="232"/>
    </row>
    <row r="403" spans="4:44" s="66" customFormat="1" x14ac:dyDescent="0.2">
      <c r="D403" s="141"/>
      <c r="E403" s="140"/>
      <c r="L403" s="140"/>
      <c r="M403" s="140"/>
      <c r="N403" s="140"/>
      <c r="O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  <c r="AD403" s="140"/>
      <c r="AE403" s="140"/>
      <c r="AR403" s="232"/>
    </row>
    <row r="404" spans="4:44" s="66" customFormat="1" x14ac:dyDescent="0.2">
      <c r="D404" s="141"/>
      <c r="E404" s="140"/>
      <c r="L404" s="140"/>
      <c r="M404" s="140"/>
      <c r="N404" s="140"/>
      <c r="O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  <c r="AD404" s="140"/>
      <c r="AE404" s="140"/>
      <c r="AR404" s="232"/>
    </row>
    <row r="405" spans="4:44" s="66" customFormat="1" x14ac:dyDescent="0.2">
      <c r="D405" s="141"/>
      <c r="E405" s="140"/>
      <c r="L405" s="140"/>
      <c r="M405" s="140"/>
      <c r="N405" s="140"/>
      <c r="O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  <c r="AD405" s="140"/>
      <c r="AE405" s="140"/>
      <c r="AR405" s="232"/>
    </row>
    <row r="406" spans="4:44" s="66" customFormat="1" x14ac:dyDescent="0.2">
      <c r="D406" s="141"/>
      <c r="E406" s="140"/>
      <c r="L406" s="140"/>
      <c r="M406" s="140"/>
      <c r="N406" s="140"/>
      <c r="O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  <c r="AD406" s="140"/>
      <c r="AE406" s="140"/>
      <c r="AR406" s="232"/>
    </row>
    <row r="407" spans="4:44" s="66" customFormat="1" x14ac:dyDescent="0.2">
      <c r="D407" s="141"/>
      <c r="E407" s="140"/>
      <c r="L407" s="140"/>
      <c r="M407" s="140"/>
      <c r="N407" s="140"/>
      <c r="O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  <c r="AD407" s="140"/>
      <c r="AE407" s="140"/>
      <c r="AR407" s="232"/>
    </row>
    <row r="408" spans="4:44" s="66" customFormat="1" x14ac:dyDescent="0.2">
      <c r="D408" s="141"/>
      <c r="E408" s="140"/>
      <c r="L408" s="140"/>
      <c r="M408" s="140"/>
      <c r="N408" s="140"/>
      <c r="O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  <c r="AD408" s="140"/>
      <c r="AE408" s="140"/>
      <c r="AR408" s="232"/>
    </row>
    <row r="409" spans="4:44" s="66" customFormat="1" x14ac:dyDescent="0.2">
      <c r="D409" s="141"/>
      <c r="E409" s="140"/>
      <c r="L409" s="140"/>
      <c r="M409" s="140"/>
      <c r="N409" s="140"/>
      <c r="O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  <c r="AD409" s="140"/>
      <c r="AE409" s="140"/>
      <c r="AR409" s="232"/>
    </row>
    <row r="410" spans="4:44" s="66" customFormat="1" x14ac:dyDescent="0.2">
      <c r="D410" s="141"/>
      <c r="E410" s="140"/>
      <c r="L410" s="140"/>
      <c r="M410" s="140"/>
      <c r="N410" s="140"/>
      <c r="O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  <c r="AD410" s="140"/>
      <c r="AE410" s="140"/>
      <c r="AR410" s="232"/>
    </row>
    <row r="411" spans="4:44" s="66" customFormat="1" x14ac:dyDescent="0.2">
      <c r="D411" s="141"/>
      <c r="E411" s="140"/>
      <c r="L411" s="140"/>
      <c r="M411" s="140"/>
      <c r="N411" s="140"/>
      <c r="O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  <c r="AD411" s="140"/>
      <c r="AE411" s="140"/>
      <c r="AR411" s="232"/>
    </row>
    <row r="412" spans="4:44" s="66" customFormat="1" x14ac:dyDescent="0.2">
      <c r="D412" s="141"/>
      <c r="E412" s="140"/>
      <c r="L412" s="140"/>
      <c r="M412" s="140"/>
      <c r="N412" s="140"/>
      <c r="O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  <c r="AD412" s="140"/>
      <c r="AE412" s="140"/>
      <c r="AR412" s="232"/>
    </row>
    <row r="413" spans="4:44" s="66" customFormat="1" x14ac:dyDescent="0.2">
      <c r="D413" s="141"/>
      <c r="E413" s="140"/>
      <c r="L413" s="140"/>
      <c r="M413" s="140"/>
      <c r="N413" s="140"/>
      <c r="O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  <c r="AD413" s="140"/>
      <c r="AE413" s="140"/>
      <c r="AR413" s="232"/>
    </row>
    <row r="414" spans="4:44" s="66" customFormat="1" x14ac:dyDescent="0.2">
      <c r="D414" s="141"/>
      <c r="E414" s="140"/>
      <c r="L414" s="140"/>
      <c r="M414" s="140"/>
      <c r="N414" s="140"/>
      <c r="O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0"/>
      <c r="AC414" s="140"/>
      <c r="AD414" s="140"/>
      <c r="AE414" s="140"/>
      <c r="AR414" s="232"/>
    </row>
    <row r="415" spans="4:44" s="66" customFormat="1" x14ac:dyDescent="0.2">
      <c r="D415" s="141"/>
      <c r="E415" s="140"/>
      <c r="L415" s="140"/>
      <c r="M415" s="140"/>
      <c r="N415" s="140"/>
      <c r="O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0"/>
      <c r="AC415" s="140"/>
      <c r="AD415" s="140"/>
      <c r="AE415" s="140"/>
      <c r="AR415" s="232"/>
    </row>
    <row r="416" spans="4:44" s="66" customFormat="1" x14ac:dyDescent="0.2">
      <c r="D416" s="141"/>
      <c r="E416" s="140"/>
      <c r="L416" s="140"/>
      <c r="M416" s="140"/>
      <c r="N416" s="140"/>
      <c r="O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40"/>
      <c r="AC416" s="140"/>
      <c r="AD416" s="140"/>
      <c r="AE416" s="140"/>
      <c r="AR416" s="232"/>
    </row>
    <row r="417" spans="4:44" s="66" customFormat="1" x14ac:dyDescent="0.2">
      <c r="D417" s="141"/>
      <c r="E417" s="140"/>
      <c r="L417" s="140"/>
      <c r="M417" s="140"/>
      <c r="N417" s="140"/>
      <c r="O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40"/>
      <c r="AC417" s="140"/>
      <c r="AD417" s="140"/>
      <c r="AE417" s="140"/>
      <c r="AR417" s="232"/>
    </row>
    <row r="418" spans="4:44" s="66" customFormat="1" x14ac:dyDescent="0.2">
      <c r="D418" s="141"/>
      <c r="E418" s="140"/>
      <c r="L418" s="140"/>
      <c r="M418" s="140"/>
      <c r="N418" s="140"/>
      <c r="O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0"/>
      <c r="AC418" s="140"/>
      <c r="AD418" s="140"/>
      <c r="AE418" s="140"/>
      <c r="AR418" s="232"/>
    </row>
    <row r="419" spans="4:44" s="66" customFormat="1" x14ac:dyDescent="0.2">
      <c r="D419" s="141"/>
      <c r="E419" s="140"/>
      <c r="L419" s="140"/>
      <c r="M419" s="140"/>
      <c r="N419" s="140"/>
      <c r="O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40"/>
      <c r="AC419" s="140"/>
      <c r="AD419" s="140"/>
      <c r="AE419" s="140"/>
      <c r="AR419" s="232"/>
    </row>
    <row r="420" spans="4:44" s="66" customFormat="1" x14ac:dyDescent="0.2">
      <c r="D420" s="141"/>
      <c r="E420" s="140"/>
      <c r="L420" s="140"/>
      <c r="M420" s="140"/>
      <c r="N420" s="140"/>
      <c r="O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0"/>
      <c r="AC420" s="140"/>
      <c r="AD420" s="140"/>
      <c r="AE420" s="140"/>
      <c r="AR420" s="232"/>
    </row>
    <row r="421" spans="4:44" s="66" customFormat="1" x14ac:dyDescent="0.2">
      <c r="D421" s="141"/>
      <c r="E421" s="140"/>
      <c r="L421" s="140"/>
      <c r="M421" s="140"/>
      <c r="N421" s="140"/>
      <c r="O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40"/>
      <c r="AC421" s="140"/>
      <c r="AD421" s="140"/>
      <c r="AE421" s="140"/>
      <c r="AR421" s="232"/>
    </row>
    <row r="422" spans="4:44" s="66" customFormat="1" x14ac:dyDescent="0.2">
      <c r="D422" s="141"/>
      <c r="E422" s="140"/>
      <c r="L422" s="140"/>
      <c r="M422" s="140"/>
      <c r="N422" s="140"/>
      <c r="O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0"/>
      <c r="AC422" s="140"/>
      <c r="AD422" s="140"/>
      <c r="AE422" s="140"/>
      <c r="AR422" s="232"/>
    </row>
    <row r="423" spans="4:44" s="66" customFormat="1" x14ac:dyDescent="0.2">
      <c r="D423" s="141"/>
      <c r="E423" s="140"/>
      <c r="L423" s="140"/>
      <c r="M423" s="140"/>
      <c r="N423" s="140"/>
      <c r="O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40"/>
      <c r="AC423" s="140"/>
      <c r="AD423" s="140"/>
      <c r="AE423" s="140"/>
      <c r="AR423" s="232"/>
    </row>
    <row r="424" spans="4:44" s="66" customFormat="1" x14ac:dyDescent="0.2">
      <c r="D424" s="141"/>
      <c r="E424" s="140"/>
      <c r="L424" s="140"/>
      <c r="M424" s="140"/>
      <c r="N424" s="140"/>
      <c r="O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0"/>
      <c r="AC424" s="140"/>
      <c r="AD424" s="140"/>
      <c r="AE424" s="140"/>
      <c r="AR424" s="232"/>
    </row>
    <row r="425" spans="4:44" s="66" customFormat="1" x14ac:dyDescent="0.2">
      <c r="D425" s="141"/>
      <c r="E425" s="140"/>
      <c r="L425" s="140"/>
      <c r="M425" s="140"/>
      <c r="N425" s="140"/>
      <c r="O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40"/>
      <c r="AC425" s="140"/>
      <c r="AD425" s="140"/>
      <c r="AE425" s="140"/>
      <c r="AR425" s="232"/>
    </row>
    <row r="426" spans="4:44" s="66" customFormat="1" x14ac:dyDescent="0.2">
      <c r="D426" s="141"/>
      <c r="E426" s="140"/>
      <c r="L426" s="140"/>
      <c r="M426" s="140"/>
      <c r="N426" s="140"/>
      <c r="O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0"/>
      <c r="AC426" s="140"/>
      <c r="AD426" s="140"/>
      <c r="AE426" s="140"/>
      <c r="AR426" s="232"/>
    </row>
    <row r="427" spans="4:44" s="66" customFormat="1" x14ac:dyDescent="0.2">
      <c r="D427" s="141"/>
      <c r="E427" s="140"/>
      <c r="L427" s="140"/>
      <c r="M427" s="140"/>
      <c r="N427" s="140"/>
      <c r="O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40"/>
      <c r="AC427" s="140"/>
      <c r="AD427" s="140"/>
      <c r="AE427" s="140"/>
      <c r="AR427" s="232"/>
    </row>
    <row r="428" spans="4:44" s="66" customFormat="1" x14ac:dyDescent="0.2">
      <c r="D428" s="141"/>
      <c r="E428" s="140"/>
      <c r="L428" s="140"/>
      <c r="M428" s="140"/>
      <c r="N428" s="140"/>
      <c r="O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0"/>
      <c r="AC428" s="140"/>
      <c r="AD428" s="140"/>
      <c r="AE428" s="140"/>
      <c r="AR428" s="232"/>
    </row>
    <row r="429" spans="4:44" s="66" customFormat="1" x14ac:dyDescent="0.2">
      <c r="D429" s="141"/>
      <c r="E429" s="140"/>
      <c r="L429" s="140"/>
      <c r="M429" s="140"/>
      <c r="N429" s="140"/>
      <c r="O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  <c r="AA429" s="140"/>
      <c r="AB429" s="140"/>
      <c r="AC429" s="140"/>
      <c r="AD429" s="140"/>
      <c r="AE429" s="140"/>
      <c r="AR429" s="232"/>
    </row>
    <row r="430" spans="4:44" s="66" customFormat="1" x14ac:dyDescent="0.2">
      <c r="D430" s="141"/>
      <c r="E430" s="140"/>
      <c r="L430" s="140"/>
      <c r="M430" s="140"/>
      <c r="N430" s="140"/>
      <c r="O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0"/>
      <c r="AC430" s="140"/>
      <c r="AD430" s="140"/>
      <c r="AE430" s="140"/>
      <c r="AR430" s="232"/>
    </row>
    <row r="431" spans="4:44" s="66" customFormat="1" x14ac:dyDescent="0.2">
      <c r="D431" s="141"/>
      <c r="E431" s="140"/>
      <c r="L431" s="140"/>
      <c r="M431" s="140"/>
      <c r="N431" s="140"/>
      <c r="O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  <c r="AA431" s="140"/>
      <c r="AB431" s="140"/>
      <c r="AC431" s="140"/>
      <c r="AD431" s="140"/>
      <c r="AE431" s="140"/>
      <c r="AR431" s="232"/>
    </row>
    <row r="432" spans="4:44" s="66" customFormat="1" x14ac:dyDescent="0.2">
      <c r="D432" s="141"/>
      <c r="E432" s="140"/>
      <c r="L432" s="140"/>
      <c r="M432" s="140"/>
      <c r="N432" s="140"/>
      <c r="O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40"/>
      <c r="AC432" s="140"/>
      <c r="AD432" s="140"/>
      <c r="AE432" s="140"/>
      <c r="AR432" s="232"/>
    </row>
    <row r="433" spans="4:44" s="66" customFormat="1" x14ac:dyDescent="0.2">
      <c r="D433" s="141"/>
      <c r="E433" s="140"/>
      <c r="L433" s="140"/>
      <c r="M433" s="140"/>
      <c r="N433" s="140"/>
      <c r="O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  <c r="AA433" s="140"/>
      <c r="AB433" s="140"/>
      <c r="AC433" s="140"/>
      <c r="AD433" s="140"/>
      <c r="AE433" s="140"/>
      <c r="AR433" s="232"/>
    </row>
    <row r="434" spans="4:44" s="66" customFormat="1" x14ac:dyDescent="0.2">
      <c r="D434" s="141"/>
      <c r="E434" s="140"/>
      <c r="L434" s="140"/>
      <c r="M434" s="140"/>
      <c r="N434" s="140"/>
      <c r="O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40"/>
      <c r="AC434" s="140"/>
      <c r="AD434" s="140"/>
      <c r="AE434" s="140"/>
      <c r="AR434" s="232"/>
    </row>
    <row r="435" spans="4:44" s="66" customFormat="1" x14ac:dyDescent="0.2">
      <c r="D435" s="141"/>
      <c r="E435" s="140"/>
      <c r="L435" s="140"/>
      <c r="M435" s="140"/>
      <c r="N435" s="140"/>
      <c r="O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  <c r="AC435" s="140"/>
      <c r="AD435" s="140"/>
      <c r="AE435" s="140"/>
      <c r="AR435" s="232"/>
    </row>
    <row r="436" spans="4:44" s="66" customFormat="1" x14ac:dyDescent="0.2">
      <c r="D436" s="141"/>
      <c r="E436" s="140"/>
      <c r="L436" s="140"/>
      <c r="M436" s="140"/>
      <c r="N436" s="140"/>
      <c r="O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40"/>
      <c r="AC436" s="140"/>
      <c r="AD436" s="140"/>
      <c r="AE436" s="140"/>
      <c r="AR436" s="232"/>
    </row>
    <row r="437" spans="4:44" s="66" customFormat="1" x14ac:dyDescent="0.2">
      <c r="D437" s="141"/>
      <c r="E437" s="140"/>
      <c r="L437" s="140"/>
      <c r="M437" s="140"/>
      <c r="N437" s="140"/>
      <c r="O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  <c r="AB437" s="140"/>
      <c r="AC437" s="140"/>
      <c r="AD437" s="140"/>
      <c r="AE437" s="140"/>
      <c r="AR437" s="232"/>
    </row>
    <row r="438" spans="4:44" s="66" customFormat="1" x14ac:dyDescent="0.2">
      <c r="D438" s="141"/>
      <c r="E438" s="140"/>
      <c r="L438" s="140"/>
      <c r="M438" s="140"/>
      <c r="N438" s="140"/>
      <c r="O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  <c r="AA438" s="140"/>
      <c r="AB438" s="140"/>
      <c r="AC438" s="140"/>
      <c r="AD438" s="140"/>
      <c r="AE438" s="140"/>
      <c r="AR438" s="232"/>
    </row>
    <row r="439" spans="4:44" s="66" customFormat="1" x14ac:dyDescent="0.2">
      <c r="D439" s="141"/>
      <c r="E439" s="140"/>
      <c r="L439" s="140"/>
      <c r="M439" s="140"/>
      <c r="N439" s="140"/>
      <c r="O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40"/>
      <c r="AC439" s="140"/>
      <c r="AD439" s="140"/>
      <c r="AE439" s="140"/>
      <c r="AR439" s="232"/>
    </row>
    <row r="440" spans="4:44" s="66" customFormat="1" x14ac:dyDescent="0.2">
      <c r="D440" s="141"/>
      <c r="E440" s="140"/>
      <c r="L440" s="140"/>
      <c r="M440" s="140"/>
      <c r="N440" s="140"/>
      <c r="O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40"/>
      <c r="AC440" s="140"/>
      <c r="AD440" s="140"/>
      <c r="AE440" s="140"/>
      <c r="AR440" s="232"/>
    </row>
    <row r="441" spans="4:44" s="66" customFormat="1" x14ac:dyDescent="0.2">
      <c r="D441" s="141"/>
      <c r="E441" s="140"/>
      <c r="L441" s="140"/>
      <c r="M441" s="140"/>
      <c r="N441" s="140"/>
      <c r="O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  <c r="AB441" s="140"/>
      <c r="AC441" s="140"/>
      <c r="AD441" s="140"/>
      <c r="AE441" s="140"/>
      <c r="AR441" s="232"/>
    </row>
    <row r="442" spans="4:44" s="66" customFormat="1" x14ac:dyDescent="0.2">
      <c r="D442" s="141"/>
      <c r="E442" s="140"/>
      <c r="L442" s="140"/>
      <c r="M442" s="140"/>
      <c r="N442" s="140"/>
      <c r="O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  <c r="AA442" s="140"/>
      <c r="AB442" s="140"/>
      <c r="AC442" s="140"/>
      <c r="AD442" s="140"/>
      <c r="AE442" s="140"/>
      <c r="AR442" s="232"/>
    </row>
    <row r="443" spans="4:44" s="66" customFormat="1" x14ac:dyDescent="0.2">
      <c r="D443" s="141"/>
      <c r="E443" s="140"/>
      <c r="L443" s="140"/>
      <c r="M443" s="140"/>
      <c r="N443" s="140"/>
      <c r="O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40"/>
      <c r="AC443" s="140"/>
      <c r="AD443" s="140"/>
      <c r="AE443" s="140"/>
      <c r="AR443" s="232"/>
    </row>
    <row r="444" spans="4:44" s="66" customFormat="1" x14ac:dyDescent="0.2">
      <c r="D444" s="141"/>
      <c r="E444" s="140"/>
      <c r="L444" s="140"/>
      <c r="M444" s="140"/>
      <c r="N444" s="140"/>
      <c r="O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0"/>
      <c r="AC444" s="140"/>
      <c r="AD444" s="140"/>
      <c r="AE444" s="140"/>
      <c r="AR444" s="232"/>
    </row>
    <row r="445" spans="4:44" s="66" customFormat="1" x14ac:dyDescent="0.2">
      <c r="D445" s="141"/>
      <c r="E445" s="140"/>
      <c r="L445" s="140"/>
      <c r="M445" s="140"/>
      <c r="N445" s="140"/>
      <c r="O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  <c r="AC445" s="140"/>
      <c r="AD445" s="140"/>
      <c r="AE445" s="140"/>
      <c r="AR445" s="232"/>
    </row>
    <row r="446" spans="4:44" s="66" customFormat="1" x14ac:dyDescent="0.2">
      <c r="D446" s="141"/>
      <c r="E446" s="140"/>
      <c r="L446" s="140"/>
      <c r="M446" s="140"/>
      <c r="N446" s="140"/>
      <c r="O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40"/>
      <c r="AC446" s="140"/>
      <c r="AD446" s="140"/>
      <c r="AE446" s="140"/>
      <c r="AR446" s="232"/>
    </row>
    <row r="447" spans="4:44" s="66" customFormat="1" x14ac:dyDescent="0.2">
      <c r="D447" s="141"/>
      <c r="E447" s="140"/>
      <c r="L447" s="140"/>
      <c r="M447" s="140"/>
      <c r="N447" s="140"/>
      <c r="O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0"/>
      <c r="AC447" s="140"/>
      <c r="AD447" s="140"/>
      <c r="AE447" s="140"/>
      <c r="AR447" s="232"/>
    </row>
    <row r="448" spans="4:44" s="66" customFormat="1" x14ac:dyDescent="0.2">
      <c r="D448" s="141"/>
      <c r="E448" s="140"/>
      <c r="L448" s="140"/>
      <c r="M448" s="140"/>
      <c r="N448" s="140"/>
      <c r="O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0"/>
      <c r="AC448" s="140"/>
      <c r="AD448" s="140"/>
      <c r="AE448" s="140"/>
      <c r="AR448" s="232"/>
    </row>
    <row r="449" spans="4:44" s="66" customFormat="1" x14ac:dyDescent="0.2">
      <c r="D449" s="141"/>
      <c r="E449" s="140"/>
      <c r="L449" s="140"/>
      <c r="M449" s="140"/>
      <c r="N449" s="140"/>
      <c r="O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40"/>
      <c r="AC449" s="140"/>
      <c r="AD449" s="140"/>
      <c r="AE449" s="140"/>
      <c r="AR449" s="232"/>
    </row>
    <row r="450" spans="4:44" s="66" customFormat="1" x14ac:dyDescent="0.2">
      <c r="D450" s="141"/>
      <c r="E450" s="140"/>
      <c r="L450" s="140"/>
      <c r="M450" s="140"/>
      <c r="N450" s="140"/>
      <c r="O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40"/>
      <c r="AC450" s="140"/>
      <c r="AD450" s="140"/>
      <c r="AE450" s="140"/>
      <c r="AR450" s="232"/>
    </row>
    <row r="451" spans="4:44" s="66" customFormat="1" x14ac:dyDescent="0.2">
      <c r="D451" s="141"/>
      <c r="E451" s="140"/>
      <c r="L451" s="140"/>
      <c r="M451" s="140"/>
      <c r="N451" s="140"/>
      <c r="O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0"/>
      <c r="AC451" s="140"/>
      <c r="AD451" s="140"/>
      <c r="AE451" s="140"/>
      <c r="AR451" s="232"/>
    </row>
    <row r="452" spans="4:44" s="66" customFormat="1" x14ac:dyDescent="0.2">
      <c r="D452" s="141"/>
      <c r="E452" s="140"/>
      <c r="L452" s="140"/>
      <c r="M452" s="140"/>
      <c r="N452" s="140"/>
      <c r="O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0"/>
      <c r="AC452" s="140"/>
      <c r="AD452" s="140"/>
      <c r="AE452" s="140"/>
      <c r="AR452" s="232"/>
    </row>
    <row r="453" spans="4:44" s="66" customFormat="1" x14ac:dyDescent="0.2">
      <c r="D453" s="141"/>
      <c r="E453" s="140"/>
      <c r="L453" s="140"/>
      <c r="M453" s="140"/>
      <c r="N453" s="140"/>
      <c r="O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40"/>
      <c r="AC453" s="140"/>
      <c r="AD453" s="140"/>
      <c r="AE453" s="140"/>
      <c r="AR453" s="232"/>
    </row>
    <row r="454" spans="4:44" s="66" customFormat="1" x14ac:dyDescent="0.2">
      <c r="D454" s="141"/>
      <c r="E454" s="140"/>
      <c r="L454" s="140"/>
      <c r="M454" s="140"/>
      <c r="N454" s="140"/>
      <c r="O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40"/>
      <c r="AC454" s="140"/>
      <c r="AD454" s="140"/>
      <c r="AE454" s="140"/>
      <c r="AR454" s="232"/>
    </row>
    <row r="455" spans="4:44" s="66" customFormat="1" x14ac:dyDescent="0.2">
      <c r="D455" s="141"/>
      <c r="E455" s="140"/>
      <c r="L455" s="140"/>
      <c r="M455" s="140"/>
      <c r="N455" s="140"/>
      <c r="O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40"/>
      <c r="AC455" s="140"/>
      <c r="AD455" s="140"/>
      <c r="AE455" s="140"/>
      <c r="AR455" s="232"/>
    </row>
    <row r="456" spans="4:44" s="66" customFormat="1" x14ac:dyDescent="0.2">
      <c r="D456" s="141"/>
      <c r="E456" s="140"/>
      <c r="L456" s="140"/>
      <c r="M456" s="140"/>
      <c r="N456" s="140"/>
      <c r="O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0"/>
      <c r="AC456" s="140"/>
      <c r="AD456" s="140"/>
      <c r="AE456" s="140"/>
      <c r="AR456" s="232"/>
    </row>
    <row r="457" spans="4:44" s="66" customFormat="1" x14ac:dyDescent="0.2">
      <c r="D457" s="141"/>
      <c r="E457" s="140"/>
      <c r="L457" s="140"/>
      <c r="M457" s="140"/>
      <c r="N457" s="140"/>
      <c r="O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  <c r="AA457" s="140"/>
      <c r="AB457" s="140"/>
      <c r="AC457" s="140"/>
      <c r="AD457" s="140"/>
      <c r="AE457" s="140"/>
      <c r="AR457" s="232"/>
    </row>
    <row r="458" spans="4:44" s="66" customFormat="1" x14ac:dyDescent="0.2">
      <c r="D458" s="141"/>
      <c r="E458" s="140"/>
      <c r="L458" s="140"/>
      <c r="M458" s="140"/>
      <c r="N458" s="140"/>
      <c r="O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  <c r="AA458" s="140"/>
      <c r="AB458" s="140"/>
      <c r="AC458" s="140"/>
      <c r="AD458" s="140"/>
      <c r="AE458" s="140"/>
      <c r="AR458" s="232"/>
    </row>
    <row r="459" spans="4:44" s="66" customFormat="1" x14ac:dyDescent="0.2">
      <c r="D459" s="141"/>
      <c r="E459" s="140"/>
      <c r="L459" s="140"/>
      <c r="M459" s="140"/>
      <c r="N459" s="140"/>
      <c r="O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  <c r="AA459" s="140"/>
      <c r="AB459" s="140"/>
      <c r="AC459" s="140"/>
      <c r="AD459" s="140"/>
      <c r="AE459" s="140"/>
      <c r="AR459" s="232"/>
    </row>
    <row r="460" spans="4:44" s="66" customFormat="1" x14ac:dyDescent="0.2">
      <c r="D460" s="141"/>
      <c r="E460" s="140"/>
      <c r="L460" s="140"/>
      <c r="M460" s="140"/>
      <c r="N460" s="140"/>
      <c r="O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0"/>
      <c r="AC460" s="140"/>
      <c r="AD460" s="140"/>
      <c r="AE460" s="140"/>
      <c r="AR460" s="232"/>
    </row>
    <row r="461" spans="4:44" s="66" customFormat="1" x14ac:dyDescent="0.2">
      <c r="D461" s="141"/>
      <c r="E461" s="140"/>
      <c r="L461" s="140"/>
      <c r="M461" s="140"/>
      <c r="N461" s="140"/>
      <c r="O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  <c r="AA461" s="140"/>
      <c r="AB461" s="140"/>
      <c r="AC461" s="140"/>
      <c r="AD461" s="140"/>
      <c r="AE461" s="140"/>
      <c r="AR461" s="232"/>
    </row>
    <row r="462" spans="4:44" s="66" customFormat="1" x14ac:dyDescent="0.2">
      <c r="D462" s="141"/>
      <c r="E462" s="140"/>
      <c r="L462" s="140"/>
      <c r="M462" s="140"/>
      <c r="N462" s="140"/>
      <c r="O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  <c r="AA462" s="140"/>
      <c r="AB462" s="140"/>
      <c r="AC462" s="140"/>
      <c r="AD462" s="140"/>
      <c r="AE462" s="140"/>
      <c r="AR462" s="232"/>
    </row>
    <row r="463" spans="4:44" s="66" customFormat="1" x14ac:dyDescent="0.2">
      <c r="D463" s="141"/>
      <c r="E463" s="140"/>
      <c r="L463" s="140"/>
      <c r="M463" s="140"/>
      <c r="N463" s="140"/>
      <c r="O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  <c r="AA463" s="140"/>
      <c r="AB463" s="140"/>
      <c r="AC463" s="140"/>
      <c r="AD463" s="140"/>
      <c r="AE463" s="140"/>
      <c r="AR463" s="232"/>
    </row>
    <row r="464" spans="4:44" s="66" customFormat="1" x14ac:dyDescent="0.2">
      <c r="D464" s="141"/>
      <c r="E464" s="140"/>
      <c r="L464" s="140"/>
      <c r="M464" s="140"/>
      <c r="N464" s="140"/>
      <c r="O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0"/>
      <c r="AC464" s="140"/>
      <c r="AD464" s="140"/>
      <c r="AE464" s="140"/>
      <c r="AR464" s="232"/>
    </row>
    <row r="465" spans="4:44" s="66" customFormat="1" x14ac:dyDescent="0.2">
      <c r="D465" s="141"/>
      <c r="E465" s="140"/>
      <c r="L465" s="140"/>
      <c r="M465" s="140"/>
      <c r="N465" s="140"/>
      <c r="O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  <c r="AA465" s="140"/>
      <c r="AB465" s="140"/>
      <c r="AC465" s="140"/>
      <c r="AD465" s="140"/>
      <c r="AE465" s="140"/>
      <c r="AR465" s="232"/>
    </row>
    <row r="466" spans="4:44" s="66" customFormat="1" x14ac:dyDescent="0.2">
      <c r="D466" s="141"/>
      <c r="E466" s="140"/>
      <c r="L466" s="140"/>
      <c r="M466" s="140"/>
      <c r="N466" s="140"/>
      <c r="O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40"/>
      <c r="AC466" s="140"/>
      <c r="AD466" s="140"/>
      <c r="AE466" s="140"/>
      <c r="AR466" s="232"/>
    </row>
    <row r="467" spans="4:44" s="66" customFormat="1" x14ac:dyDescent="0.2">
      <c r="D467" s="141"/>
      <c r="E467" s="140"/>
      <c r="L467" s="140"/>
      <c r="M467" s="140"/>
      <c r="N467" s="140"/>
      <c r="O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40"/>
      <c r="AC467" s="140"/>
      <c r="AD467" s="140"/>
      <c r="AE467" s="140"/>
      <c r="AR467" s="232"/>
    </row>
    <row r="468" spans="4:44" s="66" customFormat="1" x14ac:dyDescent="0.2">
      <c r="D468" s="141"/>
      <c r="E468" s="140"/>
      <c r="L468" s="140"/>
      <c r="M468" s="140"/>
      <c r="N468" s="140"/>
      <c r="O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0"/>
      <c r="AC468" s="140"/>
      <c r="AD468" s="140"/>
      <c r="AE468" s="140"/>
      <c r="AR468" s="232"/>
    </row>
    <row r="469" spans="4:44" s="66" customFormat="1" x14ac:dyDescent="0.2">
      <c r="D469" s="90"/>
      <c r="AR469" s="232"/>
    </row>
    <row r="470" spans="4:44" s="66" customFormat="1" x14ac:dyDescent="0.2">
      <c r="D470" s="90"/>
      <c r="AR470" s="232"/>
    </row>
    <row r="471" spans="4:44" s="66" customFormat="1" x14ac:dyDescent="0.2">
      <c r="D471" s="90"/>
      <c r="AR471" s="232"/>
    </row>
    <row r="472" spans="4:44" s="66" customFormat="1" x14ac:dyDescent="0.2">
      <c r="D472" s="90"/>
      <c r="AR472" s="232"/>
    </row>
    <row r="473" spans="4:44" s="66" customFormat="1" x14ac:dyDescent="0.2">
      <c r="D473" s="90"/>
      <c r="AR473" s="232"/>
    </row>
    <row r="474" spans="4:44" s="66" customFormat="1" x14ac:dyDescent="0.2">
      <c r="D474" s="90"/>
      <c r="AR474" s="232"/>
    </row>
    <row r="475" spans="4:44" s="66" customFormat="1" x14ac:dyDescent="0.2">
      <c r="D475" s="90"/>
      <c r="AR475" s="232"/>
    </row>
    <row r="476" spans="4:44" s="66" customFormat="1" x14ac:dyDescent="0.2">
      <c r="D476" s="90"/>
      <c r="AR476" s="232"/>
    </row>
    <row r="477" spans="4:44" s="66" customFormat="1" x14ac:dyDescent="0.2">
      <c r="D477" s="90"/>
      <c r="AR477" s="232"/>
    </row>
    <row r="478" spans="4:44" s="66" customFormat="1" x14ac:dyDescent="0.2">
      <c r="D478" s="90"/>
      <c r="AR478" s="232"/>
    </row>
    <row r="479" spans="4:44" s="66" customFormat="1" x14ac:dyDescent="0.2">
      <c r="D479" s="90"/>
      <c r="AR479" s="232"/>
    </row>
    <row r="480" spans="4:44" s="66" customFormat="1" x14ac:dyDescent="0.2">
      <c r="D480" s="90"/>
      <c r="AR480" s="232"/>
    </row>
    <row r="481" spans="4:44" s="66" customFormat="1" x14ac:dyDescent="0.2">
      <c r="D481" s="90"/>
      <c r="AR481" s="232"/>
    </row>
    <row r="482" spans="4:44" s="66" customFormat="1" x14ac:dyDescent="0.2">
      <c r="D482" s="90"/>
      <c r="AR482" s="232"/>
    </row>
    <row r="483" spans="4:44" s="66" customFormat="1" x14ac:dyDescent="0.2">
      <c r="D483" s="90"/>
      <c r="AR483" s="232"/>
    </row>
    <row r="484" spans="4:44" s="66" customFormat="1" x14ac:dyDescent="0.2">
      <c r="D484" s="90"/>
      <c r="AR484" s="232"/>
    </row>
    <row r="485" spans="4:44" s="66" customFormat="1" x14ac:dyDescent="0.2">
      <c r="D485" s="90"/>
      <c r="AR485" s="232"/>
    </row>
    <row r="486" spans="4:44" s="66" customFormat="1" x14ac:dyDescent="0.2">
      <c r="D486" s="90"/>
      <c r="AR486" s="232"/>
    </row>
    <row r="487" spans="4:44" s="66" customFormat="1" x14ac:dyDescent="0.2">
      <c r="D487" s="90"/>
      <c r="AR487" s="232"/>
    </row>
    <row r="488" spans="4:44" s="66" customFormat="1" x14ac:dyDescent="0.2">
      <c r="D488" s="90"/>
      <c r="AR488" s="232"/>
    </row>
    <row r="489" spans="4:44" s="66" customFormat="1" x14ac:dyDescent="0.2">
      <c r="D489" s="90"/>
      <c r="AR489" s="232"/>
    </row>
    <row r="490" spans="4:44" s="66" customFormat="1" x14ac:dyDescent="0.2">
      <c r="D490" s="90"/>
      <c r="AR490" s="232"/>
    </row>
    <row r="491" spans="4:44" s="66" customFormat="1" x14ac:dyDescent="0.2">
      <c r="D491" s="90"/>
      <c r="AR491" s="232"/>
    </row>
    <row r="492" spans="4:44" s="66" customFormat="1" x14ac:dyDescent="0.2">
      <c r="D492" s="90"/>
      <c r="AR492" s="232"/>
    </row>
    <row r="493" spans="4:44" s="66" customFormat="1" x14ac:dyDescent="0.2">
      <c r="D493" s="90"/>
      <c r="AR493" s="232"/>
    </row>
    <row r="494" spans="4:44" s="66" customFormat="1" x14ac:dyDescent="0.2">
      <c r="D494" s="90"/>
      <c r="AR494" s="232"/>
    </row>
    <row r="495" spans="4:44" s="66" customFormat="1" x14ac:dyDescent="0.2">
      <c r="D495" s="90"/>
      <c r="AR495" s="232"/>
    </row>
    <row r="496" spans="4:44" s="66" customFormat="1" x14ac:dyDescent="0.2">
      <c r="D496" s="90"/>
      <c r="AR496" s="232"/>
    </row>
    <row r="497" spans="4:44" s="66" customFormat="1" x14ac:dyDescent="0.2">
      <c r="D497" s="90"/>
      <c r="AR497" s="232"/>
    </row>
    <row r="498" spans="4:44" s="66" customFormat="1" x14ac:dyDescent="0.2">
      <c r="D498" s="90"/>
      <c r="AR498" s="232"/>
    </row>
    <row r="499" spans="4:44" s="66" customFormat="1" x14ac:dyDescent="0.2">
      <c r="D499" s="90"/>
      <c r="AR499" s="232"/>
    </row>
    <row r="500" spans="4:44" s="66" customFormat="1" x14ac:dyDescent="0.2">
      <c r="D500" s="90"/>
      <c r="AR500" s="232"/>
    </row>
    <row r="501" spans="4:44" s="66" customFormat="1" x14ac:dyDescent="0.2">
      <c r="D501" s="90"/>
      <c r="AR501" s="232"/>
    </row>
    <row r="502" spans="4:44" s="66" customFormat="1" x14ac:dyDescent="0.2">
      <c r="D502" s="90"/>
      <c r="AR502" s="232"/>
    </row>
    <row r="503" spans="4:44" s="66" customFormat="1" x14ac:dyDescent="0.2">
      <c r="D503" s="90"/>
      <c r="AR503" s="232"/>
    </row>
    <row r="504" spans="4:44" s="66" customFormat="1" x14ac:dyDescent="0.2">
      <c r="D504" s="90"/>
      <c r="AR504" s="232"/>
    </row>
    <row r="505" spans="4:44" s="66" customFormat="1" x14ac:dyDescent="0.2">
      <c r="D505" s="90"/>
      <c r="AR505" s="232"/>
    </row>
    <row r="506" spans="4:44" s="66" customFormat="1" x14ac:dyDescent="0.2">
      <c r="D506" s="90"/>
      <c r="AR506" s="232"/>
    </row>
    <row r="507" spans="4:44" s="66" customFormat="1" x14ac:dyDescent="0.2">
      <c r="D507" s="90"/>
      <c r="AR507" s="232"/>
    </row>
    <row r="508" spans="4:44" s="66" customFormat="1" x14ac:dyDescent="0.2">
      <c r="D508" s="90"/>
      <c r="AR508" s="232"/>
    </row>
    <row r="509" spans="4:44" s="66" customFormat="1" x14ac:dyDescent="0.2">
      <c r="D509" s="90"/>
      <c r="AR509" s="232"/>
    </row>
    <row r="510" spans="4:44" s="66" customFormat="1" x14ac:dyDescent="0.2">
      <c r="D510" s="90"/>
      <c r="AR510" s="232"/>
    </row>
    <row r="511" spans="4:44" s="66" customFormat="1" x14ac:dyDescent="0.2">
      <c r="D511" s="90"/>
      <c r="AR511" s="232"/>
    </row>
    <row r="512" spans="4:44" s="66" customFormat="1" x14ac:dyDescent="0.2">
      <c r="D512" s="90"/>
      <c r="AR512" s="232"/>
    </row>
    <row r="513" spans="4:44" s="66" customFormat="1" x14ac:dyDescent="0.2">
      <c r="D513" s="90"/>
      <c r="AR513" s="232"/>
    </row>
    <row r="514" spans="4:44" s="66" customFormat="1" x14ac:dyDescent="0.2">
      <c r="D514" s="90"/>
      <c r="AR514" s="232"/>
    </row>
    <row r="515" spans="4:44" s="66" customFormat="1" x14ac:dyDescent="0.2">
      <c r="D515" s="90"/>
      <c r="AR515" s="232"/>
    </row>
    <row r="516" spans="4:44" s="66" customFormat="1" x14ac:dyDescent="0.2">
      <c r="D516" s="90"/>
      <c r="AR516" s="232"/>
    </row>
    <row r="517" spans="4:44" s="66" customFormat="1" x14ac:dyDescent="0.2">
      <c r="D517" s="90"/>
      <c r="AR517" s="232"/>
    </row>
    <row r="518" spans="4:44" s="66" customFormat="1" x14ac:dyDescent="0.2">
      <c r="D518" s="90"/>
      <c r="AR518" s="232"/>
    </row>
    <row r="519" spans="4:44" s="66" customFormat="1" x14ac:dyDescent="0.2">
      <c r="D519" s="90"/>
      <c r="AR519" s="232"/>
    </row>
    <row r="520" spans="4:44" s="66" customFormat="1" x14ac:dyDescent="0.2">
      <c r="D520" s="90"/>
      <c r="AR520" s="232"/>
    </row>
    <row r="521" spans="4:44" s="66" customFormat="1" x14ac:dyDescent="0.2">
      <c r="D521" s="90"/>
      <c r="AR521" s="232"/>
    </row>
    <row r="522" spans="4:44" s="66" customFormat="1" x14ac:dyDescent="0.2">
      <c r="D522" s="90"/>
      <c r="AR522" s="232"/>
    </row>
    <row r="523" spans="4:44" s="66" customFormat="1" x14ac:dyDescent="0.2">
      <c r="D523" s="90"/>
      <c r="AR523" s="232"/>
    </row>
    <row r="524" spans="4:44" s="66" customFormat="1" x14ac:dyDescent="0.2">
      <c r="D524" s="90"/>
      <c r="AR524" s="232"/>
    </row>
    <row r="525" spans="4:44" s="66" customFormat="1" x14ac:dyDescent="0.2">
      <c r="D525" s="90"/>
      <c r="AR525" s="232"/>
    </row>
    <row r="526" spans="4:44" s="66" customFormat="1" x14ac:dyDescent="0.2">
      <c r="D526" s="90"/>
      <c r="AR526" s="232"/>
    </row>
    <row r="527" spans="4:44" s="66" customFormat="1" x14ac:dyDescent="0.2">
      <c r="D527" s="90"/>
      <c r="AR527" s="232"/>
    </row>
    <row r="528" spans="4:44" s="66" customFormat="1" x14ac:dyDescent="0.2">
      <c r="D528" s="90"/>
      <c r="AR528" s="232"/>
    </row>
    <row r="529" spans="4:44" s="66" customFormat="1" x14ac:dyDescent="0.2">
      <c r="D529" s="90"/>
      <c r="AR529" s="232"/>
    </row>
    <row r="530" spans="4:44" s="66" customFormat="1" x14ac:dyDescent="0.2">
      <c r="D530" s="90"/>
      <c r="AR530" s="232"/>
    </row>
    <row r="531" spans="4:44" s="66" customFormat="1" x14ac:dyDescent="0.2">
      <c r="D531" s="90"/>
      <c r="AR531" s="232"/>
    </row>
    <row r="532" spans="4:44" s="66" customFormat="1" x14ac:dyDescent="0.2">
      <c r="D532" s="90"/>
      <c r="AR532" s="232"/>
    </row>
    <row r="533" spans="4:44" s="66" customFormat="1" x14ac:dyDescent="0.2">
      <c r="D533" s="90"/>
      <c r="AR533" s="232"/>
    </row>
    <row r="534" spans="4:44" s="66" customFormat="1" x14ac:dyDescent="0.2">
      <c r="D534" s="90"/>
      <c r="AR534" s="232"/>
    </row>
    <row r="535" spans="4:44" s="66" customFormat="1" x14ac:dyDescent="0.2">
      <c r="D535" s="90"/>
      <c r="AR535" s="232"/>
    </row>
    <row r="536" spans="4:44" s="66" customFormat="1" x14ac:dyDescent="0.2">
      <c r="D536" s="90"/>
      <c r="AR536" s="232"/>
    </row>
    <row r="537" spans="4:44" s="66" customFormat="1" x14ac:dyDescent="0.2">
      <c r="D537" s="90"/>
      <c r="AR537" s="232"/>
    </row>
    <row r="538" spans="4:44" s="66" customFormat="1" x14ac:dyDescent="0.2">
      <c r="D538" s="90"/>
      <c r="AR538" s="232"/>
    </row>
    <row r="539" spans="4:44" s="66" customFormat="1" x14ac:dyDescent="0.2">
      <c r="D539" s="90"/>
      <c r="AR539" s="232"/>
    </row>
    <row r="540" spans="4:44" s="66" customFormat="1" x14ac:dyDescent="0.2">
      <c r="D540" s="90"/>
      <c r="AR540" s="232"/>
    </row>
    <row r="541" spans="4:44" s="66" customFormat="1" x14ac:dyDescent="0.2">
      <c r="D541" s="90"/>
      <c r="AR541" s="232"/>
    </row>
    <row r="542" spans="4:44" s="66" customFormat="1" x14ac:dyDescent="0.2">
      <c r="D542" s="90"/>
      <c r="AR542" s="232"/>
    </row>
    <row r="543" spans="4:44" s="66" customFormat="1" x14ac:dyDescent="0.2">
      <c r="D543" s="90"/>
      <c r="AR543" s="232"/>
    </row>
    <row r="544" spans="4:44" s="66" customFormat="1" x14ac:dyDescent="0.2">
      <c r="D544" s="90"/>
      <c r="AR544" s="232"/>
    </row>
    <row r="545" spans="4:44" s="66" customFormat="1" x14ac:dyDescent="0.2">
      <c r="D545" s="90"/>
      <c r="AR545" s="232"/>
    </row>
    <row r="546" spans="4:44" s="66" customFormat="1" x14ac:dyDescent="0.2">
      <c r="D546" s="90"/>
      <c r="AR546" s="232"/>
    </row>
    <row r="547" spans="4:44" s="66" customFormat="1" x14ac:dyDescent="0.2">
      <c r="D547" s="90"/>
      <c r="AR547" s="232"/>
    </row>
    <row r="548" spans="4:44" s="66" customFormat="1" x14ac:dyDescent="0.2">
      <c r="D548" s="90"/>
      <c r="AR548" s="232"/>
    </row>
    <row r="549" spans="4:44" s="66" customFormat="1" x14ac:dyDescent="0.2">
      <c r="D549" s="90"/>
      <c r="AR549" s="232"/>
    </row>
    <row r="550" spans="4:44" s="66" customFormat="1" x14ac:dyDescent="0.2">
      <c r="D550" s="90"/>
      <c r="AR550" s="232"/>
    </row>
    <row r="551" spans="4:44" s="66" customFormat="1" x14ac:dyDescent="0.2">
      <c r="D551" s="90"/>
      <c r="AR551" s="232"/>
    </row>
    <row r="552" spans="4:44" s="66" customFormat="1" x14ac:dyDescent="0.2">
      <c r="D552" s="90"/>
      <c r="AR552" s="232"/>
    </row>
    <row r="553" spans="4:44" s="66" customFormat="1" x14ac:dyDescent="0.2">
      <c r="D553" s="90"/>
      <c r="AR553" s="232"/>
    </row>
    <row r="554" spans="4:44" s="66" customFormat="1" x14ac:dyDescent="0.2">
      <c r="D554" s="90"/>
      <c r="AR554" s="232"/>
    </row>
    <row r="555" spans="4:44" s="66" customFormat="1" x14ac:dyDescent="0.2">
      <c r="D555" s="90"/>
      <c r="AR555" s="232"/>
    </row>
    <row r="556" spans="4:44" s="66" customFormat="1" x14ac:dyDescent="0.2">
      <c r="D556" s="90"/>
      <c r="AR556" s="232"/>
    </row>
    <row r="557" spans="4:44" s="66" customFormat="1" x14ac:dyDescent="0.2">
      <c r="D557" s="90"/>
      <c r="AR557" s="232"/>
    </row>
    <row r="558" spans="4:44" s="66" customFormat="1" x14ac:dyDescent="0.2">
      <c r="D558" s="90"/>
      <c r="AR558" s="232"/>
    </row>
    <row r="559" spans="4:44" s="66" customFormat="1" x14ac:dyDescent="0.2">
      <c r="D559" s="90"/>
      <c r="AR559" s="232"/>
    </row>
    <row r="560" spans="4:44" s="66" customFormat="1" x14ac:dyDescent="0.2">
      <c r="D560" s="90"/>
      <c r="AR560" s="232"/>
    </row>
    <row r="561" spans="4:44" s="66" customFormat="1" x14ac:dyDescent="0.2">
      <c r="D561" s="90"/>
      <c r="AR561" s="232"/>
    </row>
    <row r="562" spans="4:44" s="66" customFormat="1" x14ac:dyDescent="0.2">
      <c r="D562" s="90"/>
      <c r="AR562" s="232"/>
    </row>
    <row r="563" spans="4:44" s="66" customFormat="1" x14ac:dyDescent="0.2">
      <c r="D563" s="90"/>
      <c r="AR563" s="232"/>
    </row>
    <row r="564" spans="4:44" s="66" customFormat="1" x14ac:dyDescent="0.2">
      <c r="D564" s="90"/>
      <c r="AR564" s="232"/>
    </row>
    <row r="565" spans="4:44" s="66" customFormat="1" x14ac:dyDescent="0.2">
      <c r="D565" s="90"/>
      <c r="AR565" s="232"/>
    </row>
    <row r="566" spans="4:44" s="66" customFormat="1" x14ac:dyDescent="0.2">
      <c r="D566" s="90"/>
      <c r="AR566" s="232"/>
    </row>
    <row r="567" spans="4:44" s="66" customFormat="1" x14ac:dyDescent="0.2">
      <c r="D567" s="90"/>
      <c r="AR567" s="232"/>
    </row>
    <row r="568" spans="4:44" s="66" customFormat="1" x14ac:dyDescent="0.2">
      <c r="D568" s="90"/>
      <c r="AR568" s="232"/>
    </row>
    <row r="569" spans="4:44" s="66" customFormat="1" x14ac:dyDescent="0.2">
      <c r="D569" s="90"/>
      <c r="AR569" s="232"/>
    </row>
    <row r="570" spans="4:44" s="66" customFormat="1" x14ac:dyDescent="0.2">
      <c r="D570" s="90"/>
      <c r="AR570" s="232"/>
    </row>
    <row r="571" spans="4:44" s="66" customFormat="1" x14ac:dyDescent="0.2">
      <c r="D571" s="90"/>
      <c r="AR571" s="232"/>
    </row>
    <row r="572" spans="4:44" s="66" customFormat="1" x14ac:dyDescent="0.2">
      <c r="D572" s="90"/>
      <c r="AR572" s="232"/>
    </row>
    <row r="573" spans="4:44" s="66" customFormat="1" x14ac:dyDescent="0.2">
      <c r="D573" s="90"/>
      <c r="AR573" s="232"/>
    </row>
    <row r="574" spans="4:44" s="66" customFormat="1" x14ac:dyDescent="0.2">
      <c r="D574" s="90"/>
      <c r="AR574" s="232"/>
    </row>
    <row r="575" spans="4:44" s="66" customFormat="1" x14ac:dyDescent="0.2">
      <c r="D575" s="90"/>
      <c r="AR575" s="232"/>
    </row>
    <row r="576" spans="4:44" s="66" customFormat="1" x14ac:dyDescent="0.2">
      <c r="D576" s="90"/>
      <c r="AR576" s="232"/>
    </row>
    <row r="577" spans="4:44" s="66" customFormat="1" x14ac:dyDescent="0.2">
      <c r="D577" s="90"/>
      <c r="AR577" s="232"/>
    </row>
    <row r="578" spans="4:44" s="66" customFormat="1" x14ac:dyDescent="0.2">
      <c r="D578" s="90"/>
      <c r="AR578" s="232"/>
    </row>
    <row r="579" spans="4:44" s="66" customFormat="1" x14ac:dyDescent="0.2">
      <c r="D579" s="90"/>
      <c r="AR579" s="232"/>
    </row>
    <row r="580" spans="4:44" s="66" customFormat="1" x14ac:dyDescent="0.2">
      <c r="D580" s="90"/>
      <c r="AR580" s="232"/>
    </row>
    <row r="581" spans="4:44" s="66" customFormat="1" x14ac:dyDescent="0.2">
      <c r="D581" s="90"/>
      <c r="AR581" s="232"/>
    </row>
    <row r="582" spans="4:44" s="66" customFormat="1" x14ac:dyDescent="0.2">
      <c r="D582" s="90"/>
      <c r="AR582" s="232"/>
    </row>
    <row r="583" spans="4:44" s="66" customFormat="1" x14ac:dyDescent="0.2">
      <c r="D583" s="90"/>
      <c r="AR583" s="232"/>
    </row>
    <row r="584" spans="4:44" s="66" customFormat="1" x14ac:dyDescent="0.2">
      <c r="D584" s="90"/>
      <c r="AR584" s="232"/>
    </row>
    <row r="585" spans="4:44" s="66" customFormat="1" x14ac:dyDescent="0.2">
      <c r="D585" s="90"/>
      <c r="AR585" s="232"/>
    </row>
    <row r="586" spans="4:44" s="66" customFormat="1" x14ac:dyDescent="0.2">
      <c r="D586" s="90"/>
      <c r="AR586" s="232"/>
    </row>
    <row r="587" spans="4:44" s="66" customFormat="1" x14ac:dyDescent="0.2">
      <c r="D587" s="90"/>
      <c r="AR587" s="232"/>
    </row>
    <row r="588" spans="4:44" s="66" customFormat="1" x14ac:dyDescent="0.2">
      <c r="D588" s="90"/>
      <c r="AR588" s="232"/>
    </row>
    <row r="589" spans="4:44" s="66" customFormat="1" x14ac:dyDescent="0.2">
      <c r="D589" s="90"/>
      <c r="AR589" s="232"/>
    </row>
    <row r="590" spans="4:44" s="66" customFormat="1" x14ac:dyDescent="0.2">
      <c r="D590" s="90"/>
      <c r="AR590" s="232"/>
    </row>
    <row r="591" spans="4:44" s="66" customFormat="1" x14ac:dyDescent="0.2">
      <c r="D591" s="90"/>
      <c r="AR591" s="232"/>
    </row>
    <row r="592" spans="4:44" s="66" customFormat="1" x14ac:dyDescent="0.2">
      <c r="D592" s="90"/>
      <c r="AR592" s="232"/>
    </row>
    <row r="593" spans="4:44" s="66" customFormat="1" x14ac:dyDescent="0.2">
      <c r="D593" s="90"/>
      <c r="AR593" s="232"/>
    </row>
    <row r="594" spans="4:44" s="66" customFormat="1" x14ac:dyDescent="0.2">
      <c r="D594" s="90"/>
      <c r="AR594" s="232"/>
    </row>
    <row r="595" spans="4:44" s="66" customFormat="1" x14ac:dyDescent="0.2">
      <c r="D595" s="90"/>
      <c r="AR595" s="232"/>
    </row>
    <row r="596" spans="4:44" s="66" customFormat="1" x14ac:dyDescent="0.2">
      <c r="D596" s="90"/>
      <c r="AR596" s="232"/>
    </row>
    <row r="597" spans="4:44" s="66" customFormat="1" x14ac:dyDescent="0.2">
      <c r="D597" s="90"/>
      <c r="AR597" s="232"/>
    </row>
    <row r="598" spans="4:44" s="66" customFormat="1" x14ac:dyDescent="0.2">
      <c r="D598" s="90"/>
      <c r="AR598" s="232"/>
    </row>
    <row r="599" spans="4:44" s="66" customFormat="1" x14ac:dyDescent="0.2">
      <c r="D599" s="90"/>
      <c r="AR599" s="232"/>
    </row>
    <row r="600" spans="4:44" s="66" customFormat="1" x14ac:dyDescent="0.2">
      <c r="D600" s="90"/>
      <c r="AR600" s="232"/>
    </row>
    <row r="601" spans="4:44" s="66" customFormat="1" x14ac:dyDescent="0.2">
      <c r="D601" s="90"/>
      <c r="AR601" s="232"/>
    </row>
    <row r="602" spans="4:44" s="66" customFormat="1" x14ac:dyDescent="0.2">
      <c r="D602" s="90"/>
      <c r="AR602" s="232"/>
    </row>
    <row r="603" spans="4:44" s="66" customFormat="1" x14ac:dyDescent="0.2">
      <c r="D603" s="90"/>
      <c r="AR603" s="232"/>
    </row>
    <row r="604" spans="4:44" s="66" customFormat="1" x14ac:dyDescent="0.2">
      <c r="D604" s="90"/>
      <c r="AR604" s="232"/>
    </row>
    <row r="605" spans="4:44" s="66" customFormat="1" x14ac:dyDescent="0.2">
      <c r="D605" s="90"/>
      <c r="AR605" s="232"/>
    </row>
    <row r="606" spans="4:44" s="66" customFormat="1" x14ac:dyDescent="0.2">
      <c r="D606" s="90"/>
      <c r="AR606" s="232"/>
    </row>
    <row r="607" spans="4:44" s="66" customFormat="1" x14ac:dyDescent="0.2">
      <c r="D607" s="90"/>
      <c r="AR607" s="232"/>
    </row>
    <row r="608" spans="4:44" s="66" customFormat="1" x14ac:dyDescent="0.2">
      <c r="D608" s="90"/>
      <c r="AR608" s="232"/>
    </row>
    <row r="609" spans="4:44" s="66" customFormat="1" x14ac:dyDescent="0.2">
      <c r="D609" s="90"/>
      <c r="AR609" s="232"/>
    </row>
    <row r="610" spans="4:44" s="66" customFormat="1" x14ac:dyDescent="0.2">
      <c r="D610" s="90"/>
      <c r="AR610" s="232"/>
    </row>
    <row r="611" spans="4:44" s="66" customFormat="1" x14ac:dyDescent="0.2">
      <c r="D611" s="90"/>
      <c r="AR611" s="232"/>
    </row>
    <row r="612" spans="4:44" s="66" customFormat="1" x14ac:dyDescent="0.2">
      <c r="D612" s="90"/>
      <c r="AR612" s="232"/>
    </row>
    <row r="613" spans="4:44" s="66" customFormat="1" x14ac:dyDescent="0.2">
      <c r="D613" s="90"/>
      <c r="AR613" s="232"/>
    </row>
    <row r="614" spans="4:44" s="66" customFormat="1" x14ac:dyDescent="0.2">
      <c r="D614" s="90"/>
      <c r="AR614" s="232"/>
    </row>
    <row r="615" spans="4:44" s="66" customFormat="1" x14ac:dyDescent="0.2">
      <c r="D615" s="90"/>
      <c r="AR615" s="232"/>
    </row>
    <row r="616" spans="4:44" s="66" customFormat="1" x14ac:dyDescent="0.2">
      <c r="D616" s="90"/>
      <c r="AR616" s="232"/>
    </row>
    <row r="617" spans="4:44" s="66" customFormat="1" x14ac:dyDescent="0.2">
      <c r="D617" s="90"/>
      <c r="AR617" s="232"/>
    </row>
    <row r="618" spans="4:44" s="66" customFormat="1" x14ac:dyDescent="0.2">
      <c r="D618" s="90"/>
      <c r="AR618" s="232"/>
    </row>
    <row r="619" spans="4:44" s="66" customFormat="1" x14ac:dyDescent="0.2">
      <c r="D619" s="90"/>
      <c r="AR619" s="232"/>
    </row>
    <row r="620" spans="4:44" s="66" customFormat="1" x14ac:dyDescent="0.2">
      <c r="D620" s="90"/>
      <c r="AR620" s="232"/>
    </row>
    <row r="621" spans="4:44" s="66" customFormat="1" x14ac:dyDescent="0.2">
      <c r="D621" s="90"/>
      <c r="AR621" s="232"/>
    </row>
    <row r="622" spans="4:44" s="66" customFormat="1" x14ac:dyDescent="0.2">
      <c r="D622" s="90"/>
      <c r="AR622" s="232"/>
    </row>
    <row r="623" spans="4:44" s="66" customFormat="1" x14ac:dyDescent="0.2">
      <c r="D623" s="90"/>
      <c r="AR623" s="232"/>
    </row>
    <row r="624" spans="4:44" s="66" customFormat="1" x14ac:dyDescent="0.2">
      <c r="D624" s="90"/>
      <c r="AR624" s="232"/>
    </row>
    <row r="625" spans="4:44" s="66" customFormat="1" x14ac:dyDescent="0.2">
      <c r="D625" s="90"/>
      <c r="AR625" s="232"/>
    </row>
    <row r="626" spans="4:44" s="66" customFormat="1" x14ac:dyDescent="0.2">
      <c r="D626" s="90"/>
      <c r="AR626" s="232"/>
    </row>
    <row r="627" spans="4:44" s="66" customFormat="1" x14ac:dyDescent="0.2">
      <c r="D627" s="90"/>
      <c r="AR627" s="232"/>
    </row>
    <row r="628" spans="4:44" s="66" customFormat="1" x14ac:dyDescent="0.2">
      <c r="D628" s="90"/>
      <c r="AR628" s="232"/>
    </row>
    <row r="629" spans="4:44" s="66" customFormat="1" x14ac:dyDescent="0.2">
      <c r="D629" s="90"/>
      <c r="AR629" s="232"/>
    </row>
    <row r="630" spans="4:44" s="66" customFormat="1" x14ac:dyDescent="0.2">
      <c r="D630" s="90"/>
      <c r="AR630" s="232"/>
    </row>
    <row r="631" spans="4:44" s="66" customFormat="1" x14ac:dyDescent="0.2">
      <c r="D631" s="90"/>
      <c r="AR631" s="232"/>
    </row>
    <row r="632" spans="4:44" s="66" customFormat="1" x14ac:dyDescent="0.2">
      <c r="D632" s="90"/>
      <c r="AR632" s="232"/>
    </row>
    <row r="633" spans="4:44" s="66" customFormat="1" x14ac:dyDescent="0.2">
      <c r="D633" s="90"/>
      <c r="AR633" s="232"/>
    </row>
    <row r="634" spans="4:44" s="66" customFormat="1" x14ac:dyDescent="0.2">
      <c r="D634" s="90"/>
      <c r="AR634" s="232"/>
    </row>
    <row r="635" spans="4:44" s="66" customFormat="1" x14ac:dyDescent="0.2">
      <c r="D635" s="90"/>
      <c r="AR635" s="232"/>
    </row>
    <row r="636" spans="4:44" s="66" customFormat="1" x14ac:dyDescent="0.2">
      <c r="D636" s="90"/>
      <c r="AR636" s="232"/>
    </row>
    <row r="637" spans="4:44" s="66" customFormat="1" x14ac:dyDescent="0.2">
      <c r="D637" s="90"/>
      <c r="AR637" s="232"/>
    </row>
    <row r="638" spans="4:44" s="66" customFormat="1" x14ac:dyDescent="0.2">
      <c r="D638" s="90"/>
      <c r="AR638" s="232"/>
    </row>
    <row r="639" spans="4:44" s="66" customFormat="1" x14ac:dyDescent="0.2">
      <c r="D639" s="90"/>
      <c r="AR639" s="232"/>
    </row>
    <row r="640" spans="4:44" s="66" customFormat="1" x14ac:dyDescent="0.2">
      <c r="D640" s="90"/>
      <c r="AR640" s="232"/>
    </row>
    <row r="641" spans="4:44" s="66" customFormat="1" x14ac:dyDescent="0.2">
      <c r="D641" s="90"/>
      <c r="AR641" s="232"/>
    </row>
    <row r="642" spans="4:44" s="66" customFormat="1" x14ac:dyDescent="0.2">
      <c r="D642" s="90"/>
      <c r="AR642" s="232"/>
    </row>
    <row r="643" spans="4:44" s="66" customFormat="1" x14ac:dyDescent="0.2">
      <c r="D643" s="90"/>
      <c r="AR643" s="232"/>
    </row>
    <row r="644" spans="4:44" s="66" customFormat="1" x14ac:dyDescent="0.2">
      <c r="D644" s="90"/>
      <c r="AR644" s="232"/>
    </row>
    <row r="645" spans="4:44" s="66" customFormat="1" x14ac:dyDescent="0.2">
      <c r="D645" s="90"/>
      <c r="AR645" s="232"/>
    </row>
    <row r="646" spans="4:44" s="66" customFormat="1" x14ac:dyDescent="0.2">
      <c r="D646" s="90"/>
      <c r="AR646" s="232"/>
    </row>
    <row r="647" spans="4:44" s="66" customFormat="1" x14ac:dyDescent="0.2">
      <c r="D647" s="90"/>
      <c r="AR647" s="232"/>
    </row>
    <row r="648" spans="4:44" s="66" customFormat="1" x14ac:dyDescent="0.2">
      <c r="D648" s="90"/>
      <c r="AR648" s="232"/>
    </row>
    <row r="649" spans="4:44" s="66" customFormat="1" x14ac:dyDescent="0.2">
      <c r="D649" s="90"/>
      <c r="AR649" s="232"/>
    </row>
    <row r="650" spans="4:44" s="66" customFormat="1" x14ac:dyDescent="0.2">
      <c r="D650" s="90"/>
      <c r="AR650" s="232"/>
    </row>
    <row r="651" spans="4:44" s="66" customFormat="1" x14ac:dyDescent="0.2">
      <c r="D651" s="90"/>
      <c r="AR651" s="232"/>
    </row>
    <row r="652" spans="4:44" s="66" customFormat="1" x14ac:dyDescent="0.2">
      <c r="D652" s="90"/>
      <c r="AR652" s="232"/>
    </row>
    <row r="653" spans="4:44" s="66" customFormat="1" x14ac:dyDescent="0.2">
      <c r="D653" s="90"/>
      <c r="AR653" s="232"/>
    </row>
    <row r="654" spans="4:44" s="66" customFormat="1" x14ac:dyDescent="0.2">
      <c r="D654" s="90"/>
      <c r="AR654" s="232"/>
    </row>
    <row r="655" spans="4:44" s="66" customFormat="1" x14ac:dyDescent="0.2">
      <c r="D655" s="90"/>
      <c r="AR655" s="232"/>
    </row>
    <row r="656" spans="4:44" s="66" customFormat="1" x14ac:dyDescent="0.2">
      <c r="D656" s="90"/>
      <c r="AR656" s="232"/>
    </row>
    <row r="657" spans="4:44" s="66" customFormat="1" x14ac:dyDescent="0.2">
      <c r="D657" s="90"/>
      <c r="AR657" s="232"/>
    </row>
    <row r="658" spans="4:44" s="66" customFormat="1" x14ac:dyDescent="0.2">
      <c r="D658" s="90"/>
      <c r="AR658" s="232"/>
    </row>
    <row r="659" spans="4:44" s="66" customFormat="1" x14ac:dyDescent="0.2">
      <c r="D659" s="90"/>
      <c r="AR659" s="232"/>
    </row>
    <row r="660" spans="4:44" s="66" customFormat="1" x14ac:dyDescent="0.2">
      <c r="D660" s="90"/>
      <c r="AR660" s="232"/>
    </row>
    <row r="661" spans="4:44" s="66" customFormat="1" x14ac:dyDescent="0.2">
      <c r="D661" s="90"/>
      <c r="AR661" s="232"/>
    </row>
    <row r="662" spans="4:44" s="66" customFormat="1" x14ac:dyDescent="0.2">
      <c r="D662" s="90"/>
      <c r="AR662" s="232"/>
    </row>
    <row r="663" spans="4:44" s="66" customFormat="1" x14ac:dyDescent="0.2">
      <c r="D663" s="90"/>
      <c r="AR663" s="232"/>
    </row>
    <row r="664" spans="4:44" s="66" customFormat="1" x14ac:dyDescent="0.2">
      <c r="D664" s="90"/>
      <c r="AR664" s="232"/>
    </row>
    <row r="665" spans="4:44" s="66" customFormat="1" x14ac:dyDescent="0.2">
      <c r="D665" s="90"/>
      <c r="AR665" s="232"/>
    </row>
    <row r="666" spans="4:44" s="66" customFormat="1" x14ac:dyDescent="0.2">
      <c r="D666" s="90"/>
      <c r="AR666" s="232"/>
    </row>
    <row r="667" spans="4:44" s="66" customFormat="1" x14ac:dyDescent="0.2">
      <c r="D667" s="90"/>
      <c r="AR667" s="232"/>
    </row>
    <row r="668" spans="4:44" s="66" customFormat="1" x14ac:dyDescent="0.2">
      <c r="D668" s="90"/>
      <c r="AR668" s="232"/>
    </row>
    <row r="669" spans="4:44" s="66" customFormat="1" x14ac:dyDescent="0.2">
      <c r="D669" s="90"/>
      <c r="AR669" s="232"/>
    </row>
    <row r="670" spans="4:44" s="66" customFormat="1" x14ac:dyDescent="0.2">
      <c r="D670" s="90"/>
      <c r="AR670" s="232"/>
    </row>
    <row r="671" spans="4:44" s="66" customFormat="1" x14ac:dyDescent="0.2">
      <c r="D671" s="90"/>
      <c r="AR671" s="232"/>
    </row>
    <row r="672" spans="4:44" s="66" customFormat="1" x14ac:dyDescent="0.2">
      <c r="D672" s="90"/>
      <c r="AR672" s="232"/>
    </row>
    <row r="673" spans="4:44" s="66" customFormat="1" x14ac:dyDescent="0.2">
      <c r="D673" s="90"/>
      <c r="AR673" s="232"/>
    </row>
    <row r="674" spans="4:44" s="66" customFormat="1" x14ac:dyDescent="0.2">
      <c r="D674" s="90"/>
      <c r="AR674" s="232"/>
    </row>
    <row r="675" spans="4:44" s="66" customFormat="1" x14ac:dyDescent="0.2">
      <c r="D675" s="90"/>
      <c r="AR675" s="232"/>
    </row>
    <row r="676" spans="4:44" s="66" customFormat="1" x14ac:dyDescent="0.2">
      <c r="D676" s="90"/>
      <c r="AR676" s="232"/>
    </row>
    <row r="677" spans="4:44" s="66" customFormat="1" x14ac:dyDescent="0.2">
      <c r="D677" s="90"/>
      <c r="AR677" s="232"/>
    </row>
    <row r="678" spans="4:44" s="66" customFormat="1" x14ac:dyDescent="0.2">
      <c r="D678" s="90"/>
      <c r="AR678" s="232"/>
    </row>
    <row r="679" spans="4:44" s="66" customFormat="1" x14ac:dyDescent="0.2">
      <c r="D679" s="90"/>
      <c r="AR679" s="232"/>
    </row>
    <row r="680" spans="4:44" s="66" customFormat="1" x14ac:dyDescent="0.2">
      <c r="D680" s="90"/>
      <c r="AR680" s="232"/>
    </row>
    <row r="681" spans="4:44" s="66" customFormat="1" x14ac:dyDescent="0.2">
      <c r="D681" s="90"/>
      <c r="AR681" s="232"/>
    </row>
    <row r="682" spans="4:44" s="66" customFormat="1" x14ac:dyDescent="0.2">
      <c r="D682" s="90"/>
      <c r="AR682" s="232"/>
    </row>
    <row r="683" spans="4:44" s="66" customFormat="1" x14ac:dyDescent="0.2">
      <c r="D683" s="90"/>
      <c r="AR683" s="232"/>
    </row>
    <row r="684" spans="4:44" s="66" customFormat="1" x14ac:dyDescent="0.2">
      <c r="D684" s="90"/>
      <c r="AR684" s="232"/>
    </row>
    <row r="685" spans="4:44" s="66" customFormat="1" x14ac:dyDescent="0.2">
      <c r="D685" s="90"/>
      <c r="AR685" s="232"/>
    </row>
    <row r="686" spans="4:44" s="66" customFormat="1" x14ac:dyDescent="0.2">
      <c r="D686" s="90"/>
      <c r="AR686" s="232"/>
    </row>
    <row r="687" spans="4:44" s="66" customFormat="1" x14ac:dyDescent="0.2">
      <c r="D687" s="90"/>
      <c r="AR687" s="232"/>
    </row>
    <row r="688" spans="4:44" s="66" customFormat="1" x14ac:dyDescent="0.2">
      <c r="D688" s="90"/>
      <c r="AR688" s="232"/>
    </row>
    <row r="689" spans="4:44" s="66" customFormat="1" x14ac:dyDescent="0.2">
      <c r="D689" s="90"/>
      <c r="AR689" s="232"/>
    </row>
    <row r="690" spans="4:44" s="66" customFormat="1" x14ac:dyDescent="0.2">
      <c r="D690" s="90"/>
      <c r="AR690" s="232"/>
    </row>
    <row r="691" spans="4:44" s="66" customFormat="1" x14ac:dyDescent="0.2">
      <c r="D691" s="90"/>
      <c r="AR691" s="232"/>
    </row>
    <row r="692" spans="4:44" s="66" customFormat="1" x14ac:dyDescent="0.2">
      <c r="D692" s="90"/>
      <c r="AR692" s="232"/>
    </row>
    <row r="693" spans="4:44" s="66" customFormat="1" x14ac:dyDescent="0.2">
      <c r="D693" s="90"/>
      <c r="AR693" s="232"/>
    </row>
    <row r="694" spans="4:44" s="66" customFormat="1" x14ac:dyDescent="0.2">
      <c r="D694" s="90"/>
      <c r="AR694" s="232"/>
    </row>
    <row r="695" spans="4:44" s="66" customFormat="1" x14ac:dyDescent="0.2">
      <c r="D695" s="90"/>
      <c r="AR695" s="232"/>
    </row>
    <row r="696" spans="4:44" s="66" customFormat="1" x14ac:dyDescent="0.2">
      <c r="D696" s="90"/>
      <c r="AR696" s="232"/>
    </row>
    <row r="697" spans="4:44" s="66" customFormat="1" x14ac:dyDescent="0.2">
      <c r="D697" s="90"/>
      <c r="AR697" s="232"/>
    </row>
    <row r="698" spans="4:44" s="66" customFormat="1" x14ac:dyDescent="0.2">
      <c r="D698" s="90"/>
      <c r="AR698" s="232"/>
    </row>
    <row r="699" spans="4:44" s="66" customFormat="1" x14ac:dyDescent="0.2">
      <c r="D699" s="90"/>
      <c r="AR699" s="232"/>
    </row>
    <row r="700" spans="4:44" s="66" customFormat="1" x14ac:dyDescent="0.2">
      <c r="D700" s="90"/>
      <c r="AR700" s="232"/>
    </row>
    <row r="701" spans="4:44" s="66" customFormat="1" x14ac:dyDescent="0.2">
      <c r="D701" s="90"/>
      <c r="AR701" s="232"/>
    </row>
    <row r="702" spans="4:44" s="66" customFormat="1" x14ac:dyDescent="0.2">
      <c r="D702" s="90"/>
      <c r="AR702" s="232"/>
    </row>
    <row r="703" spans="4:44" s="66" customFormat="1" x14ac:dyDescent="0.2">
      <c r="D703" s="90"/>
      <c r="AR703" s="232"/>
    </row>
    <row r="704" spans="4:44" s="66" customFormat="1" x14ac:dyDescent="0.2">
      <c r="D704" s="90"/>
      <c r="AR704" s="232"/>
    </row>
    <row r="705" spans="4:44" s="66" customFormat="1" x14ac:dyDescent="0.2">
      <c r="D705" s="90"/>
      <c r="AR705" s="232"/>
    </row>
    <row r="706" spans="4:44" s="66" customFormat="1" x14ac:dyDescent="0.2">
      <c r="D706" s="90"/>
      <c r="AR706" s="232"/>
    </row>
    <row r="707" spans="4:44" s="66" customFormat="1" x14ac:dyDescent="0.2">
      <c r="D707" s="90"/>
      <c r="AR707" s="232"/>
    </row>
    <row r="708" spans="4:44" s="66" customFormat="1" x14ac:dyDescent="0.2">
      <c r="D708" s="90"/>
      <c r="AR708" s="232"/>
    </row>
    <row r="709" spans="4:44" s="66" customFormat="1" x14ac:dyDescent="0.2">
      <c r="D709" s="90"/>
      <c r="AR709" s="232"/>
    </row>
    <row r="710" spans="4:44" s="66" customFormat="1" x14ac:dyDescent="0.2">
      <c r="D710" s="90"/>
      <c r="AR710" s="232"/>
    </row>
    <row r="711" spans="4:44" s="66" customFormat="1" x14ac:dyDescent="0.2">
      <c r="D711" s="90"/>
      <c r="AR711" s="232"/>
    </row>
    <row r="712" spans="4:44" s="66" customFormat="1" x14ac:dyDescent="0.2">
      <c r="D712" s="90"/>
      <c r="AR712" s="232"/>
    </row>
    <row r="713" spans="4:44" s="66" customFormat="1" x14ac:dyDescent="0.2">
      <c r="D713" s="90"/>
      <c r="AR713" s="232"/>
    </row>
    <row r="714" spans="4:44" s="66" customFormat="1" x14ac:dyDescent="0.2">
      <c r="D714" s="90"/>
      <c r="AR714" s="232"/>
    </row>
    <row r="715" spans="4:44" s="66" customFormat="1" x14ac:dyDescent="0.2">
      <c r="D715" s="90"/>
      <c r="AR715" s="232"/>
    </row>
    <row r="716" spans="4:44" s="66" customFormat="1" x14ac:dyDescent="0.2">
      <c r="D716" s="90"/>
      <c r="AR716" s="232"/>
    </row>
    <row r="717" spans="4:44" s="66" customFormat="1" x14ac:dyDescent="0.2">
      <c r="D717" s="90"/>
      <c r="AR717" s="232"/>
    </row>
    <row r="718" spans="4:44" s="66" customFormat="1" x14ac:dyDescent="0.2">
      <c r="D718" s="90"/>
      <c r="AR718" s="232"/>
    </row>
    <row r="719" spans="4:44" s="66" customFormat="1" x14ac:dyDescent="0.2">
      <c r="D719" s="90"/>
      <c r="AR719" s="232"/>
    </row>
    <row r="720" spans="4:44" s="66" customFormat="1" x14ac:dyDescent="0.2">
      <c r="D720" s="90"/>
      <c r="AR720" s="232"/>
    </row>
    <row r="721" spans="4:44" s="66" customFormat="1" x14ac:dyDescent="0.2">
      <c r="D721" s="90"/>
      <c r="AR721" s="232"/>
    </row>
    <row r="722" spans="4:44" s="66" customFormat="1" x14ac:dyDescent="0.2">
      <c r="D722" s="90"/>
      <c r="AR722" s="232"/>
    </row>
    <row r="723" spans="4:44" s="66" customFormat="1" x14ac:dyDescent="0.2">
      <c r="D723" s="90"/>
      <c r="AR723" s="232"/>
    </row>
    <row r="724" spans="4:44" s="66" customFormat="1" x14ac:dyDescent="0.2">
      <c r="D724" s="90"/>
      <c r="AR724" s="232"/>
    </row>
    <row r="725" spans="4:44" s="66" customFormat="1" x14ac:dyDescent="0.2">
      <c r="D725" s="90"/>
      <c r="AR725" s="232"/>
    </row>
    <row r="726" spans="4:44" s="66" customFormat="1" x14ac:dyDescent="0.2">
      <c r="D726" s="90"/>
      <c r="AR726" s="232"/>
    </row>
    <row r="727" spans="4:44" s="66" customFormat="1" x14ac:dyDescent="0.2">
      <c r="D727" s="90"/>
      <c r="AR727" s="232"/>
    </row>
    <row r="728" spans="4:44" s="66" customFormat="1" x14ac:dyDescent="0.2">
      <c r="D728" s="90"/>
      <c r="AR728" s="232"/>
    </row>
    <row r="729" spans="4:44" s="66" customFormat="1" x14ac:dyDescent="0.2">
      <c r="D729" s="90"/>
      <c r="AR729" s="232"/>
    </row>
    <row r="730" spans="4:44" s="66" customFormat="1" x14ac:dyDescent="0.2">
      <c r="D730" s="90"/>
      <c r="AR730" s="232"/>
    </row>
    <row r="731" spans="4:44" s="66" customFormat="1" x14ac:dyDescent="0.2">
      <c r="D731" s="90"/>
      <c r="AR731" s="232"/>
    </row>
    <row r="732" spans="4:44" s="66" customFormat="1" x14ac:dyDescent="0.2">
      <c r="D732" s="90"/>
      <c r="AR732" s="232"/>
    </row>
    <row r="733" spans="4:44" s="66" customFormat="1" x14ac:dyDescent="0.2">
      <c r="D733" s="90"/>
      <c r="AR733" s="232"/>
    </row>
    <row r="734" spans="4:44" s="66" customFormat="1" x14ac:dyDescent="0.2">
      <c r="D734" s="90"/>
      <c r="AR734" s="232"/>
    </row>
    <row r="735" spans="4:44" s="66" customFormat="1" x14ac:dyDescent="0.2">
      <c r="D735" s="90"/>
      <c r="AR735" s="232"/>
    </row>
    <row r="736" spans="4:44" s="66" customFormat="1" x14ac:dyDescent="0.2">
      <c r="D736" s="90"/>
      <c r="AR736" s="232"/>
    </row>
    <row r="737" spans="4:44" s="66" customFormat="1" x14ac:dyDescent="0.2">
      <c r="D737" s="90"/>
      <c r="AR737" s="232"/>
    </row>
    <row r="738" spans="4:44" s="66" customFormat="1" x14ac:dyDescent="0.2">
      <c r="D738" s="90"/>
      <c r="AR738" s="232"/>
    </row>
    <row r="739" spans="4:44" s="66" customFormat="1" x14ac:dyDescent="0.2">
      <c r="D739" s="90"/>
      <c r="AR739" s="232"/>
    </row>
    <row r="740" spans="4:44" s="66" customFormat="1" x14ac:dyDescent="0.2">
      <c r="D740" s="90"/>
      <c r="AR740" s="232"/>
    </row>
    <row r="741" spans="4:44" s="66" customFormat="1" x14ac:dyDescent="0.2">
      <c r="D741" s="90"/>
      <c r="AR741" s="232"/>
    </row>
    <row r="742" spans="4:44" s="66" customFormat="1" x14ac:dyDescent="0.2">
      <c r="D742" s="90"/>
      <c r="AR742" s="232"/>
    </row>
    <row r="743" spans="4:44" s="66" customFormat="1" x14ac:dyDescent="0.2">
      <c r="D743" s="90"/>
      <c r="AR743" s="232"/>
    </row>
    <row r="744" spans="4:44" s="66" customFormat="1" x14ac:dyDescent="0.2">
      <c r="D744" s="90"/>
      <c r="AR744" s="232"/>
    </row>
    <row r="745" spans="4:44" s="66" customFormat="1" x14ac:dyDescent="0.2">
      <c r="D745" s="90"/>
      <c r="AR745" s="232"/>
    </row>
    <row r="746" spans="4:44" s="66" customFormat="1" x14ac:dyDescent="0.2">
      <c r="D746" s="90"/>
      <c r="AR746" s="232"/>
    </row>
    <row r="747" spans="4:44" s="66" customFormat="1" x14ac:dyDescent="0.2">
      <c r="D747" s="90"/>
      <c r="AR747" s="232"/>
    </row>
    <row r="748" spans="4:44" s="66" customFormat="1" x14ac:dyDescent="0.2">
      <c r="D748" s="90"/>
      <c r="AR748" s="232"/>
    </row>
    <row r="749" spans="4:44" s="66" customFormat="1" x14ac:dyDescent="0.2">
      <c r="D749" s="90"/>
      <c r="AR749" s="232"/>
    </row>
    <row r="750" spans="4:44" s="66" customFormat="1" x14ac:dyDescent="0.2">
      <c r="D750" s="90"/>
      <c r="AR750" s="232"/>
    </row>
    <row r="751" spans="4:44" s="66" customFormat="1" x14ac:dyDescent="0.2">
      <c r="D751" s="90"/>
      <c r="AR751" s="232"/>
    </row>
    <row r="752" spans="4:44" s="66" customFormat="1" x14ac:dyDescent="0.2">
      <c r="D752" s="90"/>
      <c r="AR752" s="232"/>
    </row>
    <row r="753" spans="4:44" s="66" customFormat="1" x14ac:dyDescent="0.2">
      <c r="D753" s="90"/>
      <c r="AR753" s="232"/>
    </row>
    <row r="754" spans="4:44" s="66" customFormat="1" x14ac:dyDescent="0.2">
      <c r="D754" s="90"/>
      <c r="AR754" s="232"/>
    </row>
    <row r="755" spans="4:44" s="66" customFormat="1" x14ac:dyDescent="0.2">
      <c r="D755" s="90"/>
      <c r="AR755" s="232"/>
    </row>
    <row r="756" spans="4:44" s="66" customFormat="1" x14ac:dyDescent="0.2">
      <c r="D756" s="90"/>
      <c r="AR756" s="232"/>
    </row>
    <row r="757" spans="4:44" s="66" customFormat="1" x14ac:dyDescent="0.2">
      <c r="D757" s="90"/>
      <c r="AR757" s="232"/>
    </row>
    <row r="758" spans="4:44" s="66" customFormat="1" x14ac:dyDescent="0.2">
      <c r="D758" s="90"/>
      <c r="AR758" s="232"/>
    </row>
    <row r="759" spans="4:44" s="66" customFormat="1" x14ac:dyDescent="0.2">
      <c r="D759" s="90"/>
      <c r="AR759" s="232"/>
    </row>
    <row r="760" spans="4:44" s="66" customFormat="1" x14ac:dyDescent="0.2">
      <c r="D760" s="90"/>
      <c r="AR760" s="232"/>
    </row>
    <row r="761" spans="4:44" s="66" customFormat="1" x14ac:dyDescent="0.2">
      <c r="D761" s="90"/>
      <c r="AR761" s="232"/>
    </row>
    <row r="762" spans="4:44" s="66" customFormat="1" x14ac:dyDescent="0.2">
      <c r="D762" s="90"/>
      <c r="AR762" s="232"/>
    </row>
    <row r="763" spans="4:44" s="66" customFormat="1" x14ac:dyDescent="0.2">
      <c r="D763" s="90"/>
      <c r="AR763" s="232"/>
    </row>
    <row r="764" spans="4:44" s="66" customFormat="1" x14ac:dyDescent="0.2">
      <c r="D764" s="90"/>
      <c r="AR764" s="232"/>
    </row>
    <row r="765" spans="4:44" s="66" customFormat="1" x14ac:dyDescent="0.2">
      <c r="D765" s="90"/>
      <c r="AR765" s="232"/>
    </row>
    <row r="766" spans="4:44" s="66" customFormat="1" x14ac:dyDescent="0.2">
      <c r="D766" s="90"/>
      <c r="AR766" s="232"/>
    </row>
    <row r="767" spans="4:44" s="66" customFormat="1" x14ac:dyDescent="0.2">
      <c r="D767" s="90"/>
      <c r="AR767" s="232"/>
    </row>
    <row r="768" spans="4:44" s="66" customFormat="1" x14ac:dyDescent="0.2">
      <c r="D768" s="90"/>
      <c r="AR768" s="232"/>
    </row>
    <row r="769" spans="4:44" s="66" customFormat="1" x14ac:dyDescent="0.2">
      <c r="D769" s="90"/>
      <c r="AR769" s="232"/>
    </row>
    <row r="770" spans="4:44" s="66" customFormat="1" x14ac:dyDescent="0.2">
      <c r="D770" s="90"/>
      <c r="AR770" s="232"/>
    </row>
    <row r="771" spans="4:44" s="66" customFormat="1" x14ac:dyDescent="0.2">
      <c r="D771" s="90"/>
      <c r="AR771" s="232"/>
    </row>
    <row r="772" spans="4:44" s="66" customFormat="1" x14ac:dyDescent="0.2">
      <c r="D772" s="90"/>
      <c r="AR772" s="232"/>
    </row>
    <row r="773" spans="4:44" s="66" customFormat="1" x14ac:dyDescent="0.2">
      <c r="D773" s="90"/>
      <c r="AR773" s="232"/>
    </row>
    <row r="774" spans="4:44" s="66" customFormat="1" x14ac:dyDescent="0.2">
      <c r="D774" s="90"/>
      <c r="AR774" s="232"/>
    </row>
    <row r="775" spans="4:44" s="66" customFormat="1" x14ac:dyDescent="0.2">
      <c r="D775" s="90"/>
      <c r="AR775" s="232"/>
    </row>
    <row r="776" spans="4:44" s="66" customFormat="1" x14ac:dyDescent="0.2">
      <c r="D776" s="90"/>
      <c r="AR776" s="232"/>
    </row>
    <row r="777" spans="4:44" s="66" customFormat="1" x14ac:dyDescent="0.2">
      <c r="D777" s="90"/>
      <c r="AR777" s="232"/>
    </row>
    <row r="778" spans="4:44" s="66" customFormat="1" x14ac:dyDescent="0.2">
      <c r="D778" s="90"/>
      <c r="AR778" s="232"/>
    </row>
    <row r="779" spans="4:44" s="66" customFormat="1" x14ac:dyDescent="0.2">
      <c r="D779" s="90"/>
      <c r="AR779" s="232"/>
    </row>
    <row r="780" spans="4:44" s="66" customFormat="1" x14ac:dyDescent="0.2">
      <c r="D780" s="90"/>
      <c r="AR780" s="232"/>
    </row>
    <row r="781" spans="4:44" s="66" customFormat="1" x14ac:dyDescent="0.2">
      <c r="D781" s="90"/>
      <c r="AR781" s="232"/>
    </row>
    <row r="782" spans="4:44" s="66" customFormat="1" x14ac:dyDescent="0.2">
      <c r="D782" s="90"/>
      <c r="AR782" s="232"/>
    </row>
    <row r="783" spans="4:44" s="66" customFormat="1" x14ac:dyDescent="0.2">
      <c r="D783" s="90"/>
      <c r="AR783" s="232"/>
    </row>
    <row r="784" spans="4:44" s="66" customFormat="1" x14ac:dyDescent="0.2">
      <c r="D784" s="90"/>
      <c r="AR784" s="232"/>
    </row>
    <row r="785" spans="4:44" s="66" customFormat="1" x14ac:dyDescent="0.2">
      <c r="D785" s="90"/>
      <c r="AR785" s="232"/>
    </row>
    <row r="786" spans="4:44" s="66" customFormat="1" x14ac:dyDescent="0.2">
      <c r="D786" s="90"/>
      <c r="AR786" s="232"/>
    </row>
    <row r="787" spans="4:44" s="66" customFormat="1" x14ac:dyDescent="0.2">
      <c r="D787" s="90"/>
      <c r="AR787" s="232"/>
    </row>
    <row r="788" spans="4:44" s="66" customFormat="1" x14ac:dyDescent="0.2">
      <c r="D788" s="90"/>
      <c r="AR788" s="232"/>
    </row>
    <row r="789" spans="4:44" s="66" customFormat="1" x14ac:dyDescent="0.2">
      <c r="D789" s="90"/>
      <c r="AR789" s="232"/>
    </row>
    <row r="790" spans="4:44" s="66" customFormat="1" x14ac:dyDescent="0.2">
      <c r="D790" s="90"/>
      <c r="AR790" s="232"/>
    </row>
    <row r="791" spans="4:44" s="66" customFormat="1" x14ac:dyDescent="0.2">
      <c r="D791" s="90"/>
      <c r="AR791" s="232"/>
    </row>
    <row r="792" spans="4:44" s="66" customFormat="1" x14ac:dyDescent="0.2">
      <c r="D792" s="90"/>
      <c r="AR792" s="232"/>
    </row>
    <row r="793" spans="4:44" s="66" customFormat="1" x14ac:dyDescent="0.2">
      <c r="D793" s="90"/>
      <c r="AR793" s="232"/>
    </row>
    <row r="794" spans="4:44" s="66" customFormat="1" x14ac:dyDescent="0.2">
      <c r="D794" s="90"/>
      <c r="AR794" s="232"/>
    </row>
    <row r="795" spans="4:44" s="66" customFormat="1" x14ac:dyDescent="0.2">
      <c r="D795" s="90"/>
      <c r="AR795" s="232"/>
    </row>
    <row r="796" spans="4:44" s="66" customFormat="1" x14ac:dyDescent="0.2">
      <c r="D796" s="90"/>
      <c r="AR796" s="232"/>
    </row>
    <row r="797" spans="4:44" s="66" customFormat="1" x14ac:dyDescent="0.2">
      <c r="D797" s="90"/>
      <c r="AR797" s="232"/>
    </row>
    <row r="798" spans="4:44" s="66" customFormat="1" x14ac:dyDescent="0.2">
      <c r="D798" s="90"/>
      <c r="AR798" s="232"/>
    </row>
    <row r="799" spans="4:44" s="66" customFormat="1" x14ac:dyDescent="0.2">
      <c r="D799" s="90"/>
      <c r="AR799" s="232"/>
    </row>
    <row r="800" spans="4:44" s="66" customFormat="1" x14ac:dyDescent="0.2">
      <c r="D800" s="90"/>
      <c r="AR800" s="232"/>
    </row>
    <row r="801" spans="4:44" s="66" customFormat="1" x14ac:dyDescent="0.2">
      <c r="D801" s="90"/>
      <c r="AR801" s="232"/>
    </row>
    <row r="802" spans="4:44" s="66" customFormat="1" x14ac:dyDescent="0.2">
      <c r="D802" s="90"/>
      <c r="AR802" s="232"/>
    </row>
    <row r="803" spans="4:44" s="66" customFormat="1" x14ac:dyDescent="0.2">
      <c r="D803" s="90"/>
      <c r="AR803" s="232"/>
    </row>
    <row r="804" spans="4:44" s="66" customFormat="1" x14ac:dyDescent="0.2">
      <c r="D804" s="90"/>
      <c r="AR804" s="232"/>
    </row>
    <row r="805" spans="4:44" s="66" customFormat="1" x14ac:dyDescent="0.2">
      <c r="D805" s="90"/>
      <c r="AR805" s="232"/>
    </row>
    <row r="806" spans="4:44" s="66" customFormat="1" x14ac:dyDescent="0.2">
      <c r="D806" s="90"/>
      <c r="AR806" s="232"/>
    </row>
    <row r="807" spans="4:44" s="66" customFormat="1" x14ac:dyDescent="0.2">
      <c r="D807" s="90"/>
      <c r="AR807" s="232"/>
    </row>
    <row r="808" spans="4:44" s="66" customFormat="1" x14ac:dyDescent="0.2">
      <c r="D808" s="90"/>
      <c r="AR808" s="232"/>
    </row>
    <row r="809" spans="4:44" s="66" customFormat="1" x14ac:dyDescent="0.2">
      <c r="D809" s="90"/>
      <c r="AR809" s="232"/>
    </row>
    <row r="810" spans="4:44" s="66" customFormat="1" x14ac:dyDescent="0.2">
      <c r="D810" s="90"/>
      <c r="AR810" s="232"/>
    </row>
    <row r="811" spans="4:44" s="66" customFormat="1" x14ac:dyDescent="0.2">
      <c r="D811" s="90"/>
      <c r="AR811" s="232"/>
    </row>
    <row r="812" spans="4:44" s="66" customFormat="1" x14ac:dyDescent="0.2">
      <c r="D812" s="90"/>
      <c r="AR812" s="232"/>
    </row>
    <row r="813" spans="4:44" s="66" customFormat="1" x14ac:dyDescent="0.2">
      <c r="D813" s="90"/>
      <c r="AR813" s="232"/>
    </row>
    <row r="814" spans="4:44" s="66" customFormat="1" x14ac:dyDescent="0.2">
      <c r="D814" s="90"/>
      <c r="AR814" s="232"/>
    </row>
    <row r="815" spans="4:44" s="66" customFormat="1" x14ac:dyDescent="0.2">
      <c r="D815" s="90"/>
      <c r="AR815" s="232"/>
    </row>
    <row r="816" spans="4:44" s="66" customFormat="1" x14ac:dyDescent="0.2">
      <c r="D816" s="90"/>
      <c r="AR816" s="232"/>
    </row>
    <row r="817" spans="4:44" s="66" customFormat="1" x14ac:dyDescent="0.2">
      <c r="D817" s="90"/>
      <c r="AR817" s="232"/>
    </row>
    <row r="818" spans="4:44" s="66" customFormat="1" x14ac:dyDescent="0.2">
      <c r="D818" s="90"/>
      <c r="AR818" s="232"/>
    </row>
    <row r="819" spans="4:44" s="66" customFormat="1" x14ac:dyDescent="0.2">
      <c r="D819" s="90"/>
      <c r="AR819" s="232"/>
    </row>
    <row r="820" spans="4:44" s="66" customFormat="1" x14ac:dyDescent="0.2">
      <c r="D820" s="90"/>
      <c r="AR820" s="232"/>
    </row>
    <row r="821" spans="4:44" s="66" customFormat="1" x14ac:dyDescent="0.2">
      <c r="D821" s="90"/>
      <c r="AR821" s="232"/>
    </row>
    <row r="822" spans="4:44" s="66" customFormat="1" x14ac:dyDescent="0.2">
      <c r="D822" s="90"/>
      <c r="AR822" s="232"/>
    </row>
    <row r="823" spans="4:44" s="66" customFormat="1" x14ac:dyDescent="0.2">
      <c r="D823" s="90"/>
      <c r="AR823" s="232"/>
    </row>
    <row r="824" spans="4:44" s="66" customFormat="1" x14ac:dyDescent="0.2">
      <c r="D824" s="90"/>
      <c r="AR824" s="232"/>
    </row>
    <row r="825" spans="4:44" s="66" customFormat="1" x14ac:dyDescent="0.2">
      <c r="D825" s="90"/>
      <c r="AR825" s="232"/>
    </row>
    <row r="826" spans="4:44" s="66" customFormat="1" x14ac:dyDescent="0.2">
      <c r="D826" s="90"/>
      <c r="AR826" s="232"/>
    </row>
    <row r="827" spans="4:44" s="66" customFormat="1" x14ac:dyDescent="0.2">
      <c r="D827" s="90"/>
      <c r="AR827" s="232"/>
    </row>
    <row r="828" spans="4:44" s="66" customFormat="1" x14ac:dyDescent="0.2">
      <c r="D828" s="90"/>
      <c r="AR828" s="232"/>
    </row>
    <row r="829" spans="4:44" s="66" customFormat="1" x14ac:dyDescent="0.2">
      <c r="D829" s="90"/>
      <c r="AR829" s="232"/>
    </row>
    <row r="830" spans="4:44" s="66" customFormat="1" x14ac:dyDescent="0.2">
      <c r="D830" s="90"/>
      <c r="AR830" s="232"/>
    </row>
    <row r="831" spans="4:44" s="66" customFormat="1" x14ac:dyDescent="0.2">
      <c r="D831" s="90"/>
      <c r="AR831" s="232"/>
    </row>
    <row r="832" spans="4:44" s="66" customFormat="1" x14ac:dyDescent="0.2">
      <c r="D832" s="90"/>
      <c r="AR832" s="232"/>
    </row>
    <row r="833" spans="4:44" s="66" customFormat="1" x14ac:dyDescent="0.2">
      <c r="D833" s="90"/>
      <c r="AR833" s="232"/>
    </row>
    <row r="834" spans="4:44" s="66" customFormat="1" x14ac:dyDescent="0.2">
      <c r="D834" s="90"/>
      <c r="AR834" s="232"/>
    </row>
    <row r="835" spans="4:44" s="66" customFormat="1" x14ac:dyDescent="0.2">
      <c r="D835" s="90"/>
      <c r="AR835" s="232"/>
    </row>
    <row r="836" spans="4:44" s="66" customFormat="1" x14ac:dyDescent="0.2">
      <c r="D836" s="90"/>
      <c r="AR836" s="232"/>
    </row>
    <row r="837" spans="4:44" s="66" customFormat="1" x14ac:dyDescent="0.2">
      <c r="D837" s="90"/>
      <c r="AR837" s="232"/>
    </row>
    <row r="838" spans="4:44" s="66" customFormat="1" x14ac:dyDescent="0.2">
      <c r="D838" s="90"/>
      <c r="AR838" s="232"/>
    </row>
    <row r="839" spans="4:44" s="66" customFormat="1" x14ac:dyDescent="0.2">
      <c r="D839" s="90"/>
      <c r="AR839" s="232"/>
    </row>
    <row r="840" spans="4:44" s="66" customFormat="1" x14ac:dyDescent="0.2">
      <c r="D840" s="90"/>
      <c r="AR840" s="232"/>
    </row>
    <row r="841" spans="4:44" s="66" customFormat="1" x14ac:dyDescent="0.2">
      <c r="D841" s="90"/>
      <c r="AR841" s="232"/>
    </row>
    <row r="842" spans="4:44" s="66" customFormat="1" x14ac:dyDescent="0.2">
      <c r="D842" s="90"/>
      <c r="AR842" s="232"/>
    </row>
    <row r="843" spans="4:44" s="66" customFormat="1" x14ac:dyDescent="0.2">
      <c r="D843" s="90"/>
      <c r="AR843" s="232"/>
    </row>
    <row r="844" spans="4:44" s="66" customFormat="1" x14ac:dyDescent="0.2">
      <c r="D844" s="90"/>
      <c r="AR844" s="232"/>
    </row>
    <row r="845" spans="4:44" s="66" customFormat="1" x14ac:dyDescent="0.2">
      <c r="D845" s="90"/>
      <c r="AR845" s="232"/>
    </row>
    <row r="846" spans="4:44" s="66" customFormat="1" x14ac:dyDescent="0.2">
      <c r="D846" s="90"/>
      <c r="AR846" s="232"/>
    </row>
    <row r="847" spans="4:44" s="66" customFormat="1" x14ac:dyDescent="0.2">
      <c r="D847" s="90"/>
      <c r="AR847" s="232"/>
    </row>
    <row r="848" spans="4:44" s="66" customFormat="1" x14ac:dyDescent="0.2">
      <c r="D848" s="90"/>
      <c r="AR848" s="232"/>
    </row>
    <row r="849" spans="4:44" s="66" customFormat="1" x14ac:dyDescent="0.2">
      <c r="D849" s="90"/>
      <c r="AR849" s="232"/>
    </row>
    <row r="850" spans="4:44" s="66" customFormat="1" x14ac:dyDescent="0.2">
      <c r="D850" s="90"/>
      <c r="AR850" s="232"/>
    </row>
    <row r="851" spans="4:44" s="66" customFormat="1" x14ac:dyDescent="0.2">
      <c r="D851" s="90"/>
      <c r="AR851" s="232"/>
    </row>
    <row r="852" spans="4:44" s="66" customFormat="1" x14ac:dyDescent="0.2">
      <c r="D852" s="90"/>
      <c r="AR852" s="232"/>
    </row>
    <row r="853" spans="4:44" s="66" customFormat="1" x14ac:dyDescent="0.2">
      <c r="D853" s="90"/>
      <c r="AR853" s="232"/>
    </row>
    <row r="854" spans="4:44" s="66" customFormat="1" x14ac:dyDescent="0.2">
      <c r="D854" s="90"/>
      <c r="AR854" s="232"/>
    </row>
    <row r="855" spans="4:44" s="66" customFormat="1" x14ac:dyDescent="0.2">
      <c r="D855" s="90"/>
      <c r="AR855" s="232"/>
    </row>
    <row r="856" spans="4:44" s="66" customFormat="1" x14ac:dyDescent="0.2">
      <c r="D856" s="90"/>
      <c r="AR856" s="232"/>
    </row>
    <row r="857" spans="4:44" s="66" customFormat="1" x14ac:dyDescent="0.2">
      <c r="D857" s="90"/>
      <c r="AR857" s="232"/>
    </row>
    <row r="858" spans="4:44" s="66" customFormat="1" x14ac:dyDescent="0.2">
      <c r="D858" s="90"/>
      <c r="AR858" s="232"/>
    </row>
    <row r="859" spans="4:44" s="66" customFormat="1" x14ac:dyDescent="0.2">
      <c r="D859" s="90"/>
      <c r="AR859" s="232"/>
    </row>
    <row r="860" spans="4:44" s="66" customFormat="1" x14ac:dyDescent="0.2">
      <c r="D860" s="90"/>
      <c r="AR860" s="232"/>
    </row>
    <row r="861" spans="4:44" s="66" customFormat="1" x14ac:dyDescent="0.2">
      <c r="D861" s="90"/>
      <c r="AR861" s="232"/>
    </row>
    <row r="862" spans="4:44" s="66" customFormat="1" x14ac:dyDescent="0.2">
      <c r="D862" s="90"/>
      <c r="AR862" s="232"/>
    </row>
    <row r="863" spans="4:44" s="66" customFormat="1" x14ac:dyDescent="0.2">
      <c r="D863" s="90"/>
      <c r="AR863" s="232"/>
    </row>
    <row r="864" spans="4:44" s="66" customFormat="1" x14ac:dyDescent="0.2">
      <c r="D864" s="90"/>
      <c r="AR864" s="232"/>
    </row>
    <row r="865" spans="4:44" s="66" customFormat="1" x14ac:dyDescent="0.2">
      <c r="D865" s="90"/>
      <c r="AR865" s="232"/>
    </row>
    <row r="866" spans="4:44" s="66" customFormat="1" x14ac:dyDescent="0.2">
      <c r="D866" s="90"/>
      <c r="AR866" s="232"/>
    </row>
    <row r="867" spans="4:44" s="66" customFormat="1" x14ac:dyDescent="0.2">
      <c r="D867" s="90"/>
      <c r="AR867" s="232"/>
    </row>
    <row r="868" spans="4:44" s="66" customFormat="1" x14ac:dyDescent="0.2">
      <c r="D868" s="90"/>
      <c r="AR868" s="232"/>
    </row>
    <row r="869" spans="4:44" s="66" customFormat="1" x14ac:dyDescent="0.2">
      <c r="D869" s="90"/>
      <c r="AR869" s="232"/>
    </row>
    <row r="870" spans="4:44" s="66" customFormat="1" x14ac:dyDescent="0.2">
      <c r="D870" s="90"/>
      <c r="AR870" s="232"/>
    </row>
    <row r="871" spans="4:44" s="66" customFormat="1" x14ac:dyDescent="0.2">
      <c r="D871" s="90"/>
      <c r="AR871" s="232"/>
    </row>
    <row r="872" spans="4:44" s="66" customFormat="1" x14ac:dyDescent="0.2">
      <c r="D872" s="90"/>
      <c r="AR872" s="232"/>
    </row>
    <row r="873" spans="4:44" s="66" customFormat="1" x14ac:dyDescent="0.2">
      <c r="D873" s="90"/>
      <c r="AR873" s="232"/>
    </row>
    <row r="874" spans="4:44" s="66" customFormat="1" x14ac:dyDescent="0.2">
      <c r="D874" s="90"/>
      <c r="AR874" s="232"/>
    </row>
    <row r="875" spans="4:44" s="66" customFormat="1" x14ac:dyDescent="0.2">
      <c r="D875" s="90"/>
      <c r="AR875" s="232"/>
    </row>
    <row r="876" spans="4:44" s="66" customFormat="1" x14ac:dyDescent="0.2">
      <c r="D876" s="90"/>
      <c r="AR876" s="232"/>
    </row>
    <row r="877" spans="4:44" s="66" customFormat="1" x14ac:dyDescent="0.2">
      <c r="D877" s="90"/>
      <c r="AR877" s="232"/>
    </row>
    <row r="878" spans="4:44" s="66" customFormat="1" x14ac:dyDescent="0.2">
      <c r="D878" s="90"/>
      <c r="AR878" s="232"/>
    </row>
    <row r="879" spans="4:44" s="66" customFormat="1" x14ac:dyDescent="0.2">
      <c r="D879" s="90"/>
      <c r="AR879" s="232"/>
    </row>
    <row r="880" spans="4:44" s="66" customFormat="1" x14ac:dyDescent="0.2">
      <c r="D880" s="90"/>
      <c r="AR880" s="232"/>
    </row>
    <row r="881" spans="4:44" s="66" customFormat="1" x14ac:dyDescent="0.2">
      <c r="D881" s="90"/>
      <c r="AR881" s="232"/>
    </row>
    <row r="882" spans="4:44" s="66" customFormat="1" x14ac:dyDescent="0.2">
      <c r="D882" s="90"/>
      <c r="AR882" s="232"/>
    </row>
    <row r="883" spans="4:44" s="66" customFormat="1" x14ac:dyDescent="0.2">
      <c r="D883" s="90"/>
      <c r="AR883" s="232"/>
    </row>
    <row r="884" spans="4:44" s="66" customFormat="1" x14ac:dyDescent="0.2">
      <c r="D884" s="90"/>
      <c r="AR884" s="232"/>
    </row>
    <row r="885" spans="4:44" s="66" customFormat="1" x14ac:dyDescent="0.2">
      <c r="D885" s="90"/>
      <c r="AR885" s="232"/>
    </row>
    <row r="886" spans="4:44" s="66" customFormat="1" x14ac:dyDescent="0.2">
      <c r="D886" s="90"/>
      <c r="AR886" s="232"/>
    </row>
    <row r="887" spans="4:44" s="66" customFormat="1" x14ac:dyDescent="0.2">
      <c r="D887" s="90"/>
      <c r="AR887" s="232"/>
    </row>
    <row r="888" spans="4:44" s="66" customFormat="1" x14ac:dyDescent="0.2">
      <c r="D888" s="90"/>
      <c r="AR888" s="232"/>
    </row>
    <row r="889" spans="4:44" s="66" customFormat="1" x14ac:dyDescent="0.2">
      <c r="D889" s="90"/>
      <c r="AR889" s="232"/>
    </row>
    <row r="890" spans="4:44" s="66" customFormat="1" x14ac:dyDescent="0.2">
      <c r="D890" s="90"/>
      <c r="AR890" s="232"/>
    </row>
    <row r="891" spans="4:44" s="66" customFormat="1" x14ac:dyDescent="0.2">
      <c r="D891" s="90"/>
      <c r="AR891" s="232"/>
    </row>
    <row r="892" spans="4:44" s="66" customFormat="1" x14ac:dyDescent="0.2">
      <c r="D892" s="90"/>
      <c r="AR892" s="232"/>
    </row>
    <row r="893" spans="4:44" s="66" customFormat="1" x14ac:dyDescent="0.2">
      <c r="D893" s="90"/>
      <c r="AR893" s="232"/>
    </row>
    <row r="894" spans="4:44" s="66" customFormat="1" x14ac:dyDescent="0.2">
      <c r="D894" s="90"/>
      <c r="AR894" s="232"/>
    </row>
    <row r="895" spans="4:44" s="66" customFormat="1" x14ac:dyDescent="0.2">
      <c r="D895" s="90"/>
      <c r="AR895" s="232"/>
    </row>
    <row r="896" spans="4:44" s="66" customFormat="1" x14ac:dyDescent="0.2">
      <c r="D896" s="90"/>
      <c r="AR896" s="232"/>
    </row>
    <row r="897" spans="4:44" s="66" customFormat="1" x14ac:dyDescent="0.2">
      <c r="D897" s="90"/>
      <c r="AR897" s="232"/>
    </row>
    <row r="898" spans="4:44" s="66" customFormat="1" x14ac:dyDescent="0.2">
      <c r="D898" s="90"/>
      <c r="AR898" s="232"/>
    </row>
    <row r="899" spans="4:44" s="66" customFormat="1" x14ac:dyDescent="0.2">
      <c r="D899" s="90"/>
      <c r="AR899" s="232"/>
    </row>
    <row r="900" spans="4:44" s="66" customFormat="1" x14ac:dyDescent="0.2">
      <c r="D900" s="90"/>
      <c r="AR900" s="232"/>
    </row>
    <row r="901" spans="4:44" s="66" customFormat="1" x14ac:dyDescent="0.2">
      <c r="D901" s="90"/>
      <c r="AR901" s="232"/>
    </row>
    <row r="902" spans="4:44" s="66" customFormat="1" x14ac:dyDescent="0.2">
      <c r="D902" s="90"/>
      <c r="AR902" s="232"/>
    </row>
    <row r="903" spans="4:44" s="66" customFormat="1" x14ac:dyDescent="0.2">
      <c r="D903" s="90"/>
      <c r="AR903" s="232"/>
    </row>
    <row r="904" spans="4:44" s="66" customFormat="1" x14ac:dyDescent="0.2">
      <c r="D904" s="90"/>
      <c r="AR904" s="232"/>
    </row>
    <row r="905" spans="4:44" s="66" customFormat="1" x14ac:dyDescent="0.2">
      <c r="D905" s="90"/>
      <c r="AR905" s="232"/>
    </row>
    <row r="906" spans="4:44" s="66" customFormat="1" x14ac:dyDescent="0.2">
      <c r="D906" s="90"/>
      <c r="AR906" s="232"/>
    </row>
    <row r="907" spans="4:44" s="66" customFormat="1" x14ac:dyDescent="0.2">
      <c r="D907" s="90"/>
      <c r="AR907" s="232"/>
    </row>
    <row r="908" spans="4:44" s="66" customFormat="1" x14ac:dyDescent="0.2">
      <c r="D908" s="90"/>
      <c r="AR908" s="232"/>
    </row>
    <row r="909" spans="4:44" s="66" customFormat="1" x14ac:dyDescent="0.2">
      <c r="D909" s="90"/>
      <c r="AR909" s="232"/>
    </row>
    <row r="910" spans="4:44" s="66" customFormat="1" x14ac:dyDescent="0.2">
      <c r="D910" s="90"/>
      <c r="AR910" s="232"/>
    </row>
    <row r="911" spans="4:44" s="66" customFormat="1" x14ac:dyDescent="0.2">
      <c r="D911" s="90"/>
      <c r="AR911" s="232"/>
    </row>
    <row r="912" spans="4:44" s="66" customFormat="1" x14ac:dyDescent="0.2">
      <c r="D912" s="90"/>
      <c r="AR912" s="232"/>
    </row>
    <row r="913" spans="4:44" s="66" customFormat="1" x14ac:dyDescent="0.2">
      <c r="D913" s="90"/>
      <c r="AR913" s="232"/>
    </row>
    <row r="914" spans="4:44" s="66" customFormat="1" x14ac:dyDescent="0.2">
      <c r="D914" s="90"/>
      <c r="AR914" s="232"/>
    </row>
    <row r="915" spans="4:44" s="66" customFormat="1" x14ac:dyDescent="0.2">
      <c r="D915" s="90"/>
      <c r="AR915" s="232"/>
    </row>
    <row r="916" spans="4:44" s="66" customFormat="1" x14ac:dyDescent="0.2">
      <c r="D916" s="90"/>
      <c r="AR916" s="232"/>
    </row>
    <row r="917" spans="4:44" s="66" customFormat="1" x14ac:dyDescent="0.2">
      <c r="D917" s="90"/>
      <c r="AR917" s="232"/>
    </row>
    <row r="918" spans="4:44" s="66" customFormat="1" x14ac:dyDescent="0.2">
      <c r="D918" s="90"/>
      <c r="AR918" s="232"/>
    </row>
    <row r="919" spans="4:44" s="66" customFormat="1" x14ac:dyDescent="0.2">
      <c r="D919" s="90"/>
      <c r="AR919" s="232"/>
    </row>
    <row r="920" spans="4:44" s="66" customFormat="1" x14ac:dyDescent="0.2">
      <c r="D920" s="90"/>
      <c r="AR920" s="232"/>
    </row>
    <row r="921" spans="4:44" s="66" customFormat="1" x14ac:dyDescent="0.2">
      <c r="D921" s="90"/>
      <c r="AR921" s="232"/>
    </row>
    <row r="922" spans="4:44" s="66" customFormat="1" x14ac:dyDescent="0.2">
      <c r="D922" s="90"/>
      <c r="AR922" s="232"/>
    </row>
    <row r="923" spans="4:44" s="66" customFormat="1" x14ac:dyDescent="0.2">
      <c r="D923" s="90"/>
      <c r="AR923" s="232"/>
    </row>
    <row r="924" spans="4:44" s="66" customFormat="1" x14ac:dyDescent="0.2">
      <c r="D924" s="90"/>
      <c r="AR924" s="232"/>
    </row>
    <row r="925" spans="4:44" s="66" customFormat="1" x14ac:dyDescent="0.2">
      <c r="D925" s="90"/>
      <c r="AR925" s="232"/>
    </row>
    <row r="926" spans="4:44" s="66" customFormat="1" x14ac:dyDescent="0.2">
      <c r="D926" s="90"/>
      <c r="AR926" s="232"/>
    </row>
    <row r="927" spans="4:44" s="66" customFormat="1" x14ac:dyDescent="0.2">
      <c r="D927" s="90"/>
      <c r="AR927" s="232"/>
    </row>
    <row r="928" spans="4:44" s="66" customFormat="1" x14ac:dyDescent="0.2">
      <c r="D928" s="90"/>
      <c r="AR928" s="232"/>
    </row>
    <row r="929" spans="4:44" s="66" customFormat="1" x14ac:dyDescent="0.2">
      <c r="D929" s="90"/>
      <c r="AR929" s="232"/>
    </row>
    <row r="930" spans="4:44" s="66" customFormat="1" x14ac:dyDescent="0.2">
      <c r="D930" s="90"/>
      <c r="AR930" s="232"/>
    </row>
    <row r="931" spans="4:44" s="66" customFormat="1" x14ac:dyDescent="0.2">
      <c r="D931" s="90"/>
      <c r="AR931" s="232"/>
    </row>
    <row r="932" spans="4:44" s="66" customFormat="1" x14ac:dyDescent="0.2">
      <c r="D932" s="90"/>
      <c r="AR932" s="232"/>
    </row>
    <row r="933" spans="4:44" s="66" customFormat="1" x14ac:dyDescent="0.2">
      <c r="D933" s="90"/>
      <c r="AR933" s="232"/>
    </row>
    <row r="934" spans="4:44" s="66" customFormat="1" x14ac:dyDescent="0.2">
      <c r="D934" s="90"/>
      <c r="AR934" s="232"/>
    </row>
    <row r="935" spans="4:44" s="66" customFormat="1" x14ac:dyDescent="0.2">
      <c r="D935" s="90"/>
      <c r="AR935" s="232"/>
    </row>
    <row r="936" spans="4:44" s="66" customFormat="1" x14ac:dyDescent="0.2">
      <c r="D936" s="90"/>
      <c r="AR936" s="232"/>
    </row>
    <row r="937" spans="4:44" s="66" customFormat="1" x14ac:dyDescent="0.2">
      <c r="D937" s="90"/>
      <c r="AR937" s="232"/>
    </row>
    <row r="938" spans="4:44" s="66" customFormat="1" x14ac:dyDescent="0.2">
      <c r="D938" s="90"/>
      <c r="AR938" s="232"/>
    </row>
    <row r="939" spans="4:44" s="66" customFormat="1" x14ac:dyDescent="0.2">
      <c r="D939" s="90"/>
      <c r="AR939" s="232"/>
    </row>
    <row r="940" spans="4:44" s="66" customFormat="1" x14ac:dyDescent="0.2">
      <c r="D940" s="90"/>
      <c r="AR940" s="232"/>
    </row>
    <row r="941" spans="4:44" s="66" customFormat="1" x14ac:dyDescent="0.2">
      <c r="D941" s="90"/>
      <c r="AR941" s="232"/>
    </row>
    <row r="942" spans="4:44" s="66" customFormat="1" x14ac:dyDescent="0.2">
      <c r="D942" s="90"/>
      <c r="AR942" s="232"/>
    </row>
    <row r="943" spans="4:44" s="66" customFormat="1" x14ac:dyDescent="0.2">
      <c r="D943" s="90"/>
      <c r="AR943" s="232"/>
    </row>
    <row r="944" spans="4:44" s="66" customFormat="1" x14ac:dyDescent="0.2">
      <c r="D944" s="90"/>
      <c r="AR944" s="232"/>
    </row>
    <row r="945" spans="4:44" s="66" customFormat="1" x14ac:dyDescent="0.2">
      <c r="D945" s="90"/>
      <c r="AR945" s="232"/>
    </row>
    <row r="946" spans="4:44" s="66" customFormat="1" x14ac:dyDescent="0.2">
      <c r="D946" s="90"/>
      <c r="AR946" s="232"/>
    </row>
    <row r="947" spans="4:44" s="66" customFormat="1" x14ac:dyDescent="0.2">
      <c r="D947" s="90"/>
      <c r="AR947" s="232"/>
    </row>
    <row r="948" spans="4:44" s="66" customFormat="1" x14ac:dyDescent="0.2">
      <c r="D948" s="90"/>
      <c r="AR948" s="232"/>
    </row>
    <row r="949" spans="4:44" s="66" customFormat="1" x14ac:dyDescent="0.2">
      <c r="D949" s="90"/>
      <c r="AR949" s="232"/>
    </row>
    <row r="950" spans="4:44" s="66" customFormat="1" x14ac:dyDescent="0.2">
      <c r="D950" s="90"/>
      <c r="AR950" s="232"/>
    </row>
    <row r="951" spans="4:44" s="66" customFormat="1" x14ac:dyDescent="0.2">
      <c r="D951" s="90"/>
      <c r="AR951" s="232"/>
    </row>
    <row r="952" spans="4:44" s="66" customFormat="1" x14ac:dyDescent="0.2">
      <c r="D952" s="90"/>
      <c r="AR952" s="232"/>
    </row>
    <row r="953" spans="4:44" s="66" customFormat="1" x14ac:dyDescent="0.2">
      <c r="D953" s="90"/>
      <c r="AR953" s="232"/>
    </row>
    <row r="954" spans="4:44" s="66" customFormat="1" x14ac:dyDescent="0.2">
      <c r="D954" s="90"/>
      <c r="AR954" s="232"/>
    </row>
    <row r="955" spans="4:44" s="66" customFormat="1" x14ac:dyDescent="0.2">
      <c r="D955" s="90"/>
      <c r="AR955" s="232"/>
    </row>
    <row r="956" spans="4:44" s="66" customFormat="1" x14ac:dyDescent="0.2">
      <c r="D956" s="90"/>
      <c r="AR956" s="232"/>
    </row>
    <row r="957" spans="4:44" s="66" customFormat="1" x14ac:dyDescent="0.2">
      <c r="D957" s="90"/>
      <c r="AR957" s="232"/>
    </row>
    <row r="958" spans="4:44" s="66" customFormat="1" x14ac:dyDescent="0.2">
      <c r="D958" s="90"/>
      <c r="AR958" s="232"/>
    </row>
    <row r="959" spans="4:44" s="66" customFormat="1" x14ac:dyDescent="0.2">
      <c r="D959" s="90"/>
      <c r="AR959" s="232"/>
    </row>
    <row r="960" spans="4:44" s="66" customFormat="1" x14ac:dyDescent="0.2">
      <c r="D960" s="90"/>
      <c r="AR960" s="232"/>
    </row>
    <row r="961" spans="4:44" s="66" customFormat="1" x14ac:dyDescent="0.2">
      <c r="D961" s="90"/>
      <c r="AR961" s="232"/>
    </row>
    <row r="962" spans="4:44" s="66" customFormat="1" x14ac:dyDescent="0.2">
      <c r="D962" s="90"/>
      <c r="AR962" s="232"/>
    </row>
    <row r="963" spans="4:44" s="66" customFormat="1" x14ac:dyDescent="0.2">
      <c r="D963" s="90"/>
      <c r="AR963" s="232"/>
    </row>
    <row r="964" spans="4:44" s="66" customFormat="1" x14ac:dyDescent="0.2">
      <c r="D964" s="90"/>
      <c r="AR964" s="232"/>
    </row>
    <row r="965" spans="4:44" s="66" customFormat="1" x14ac:dyDescent="0.2">
      <c r="D965" s="90"/>
      <c r="AR965" s="232"/>
    </row>
    <row r="966" spans="4:44" s="66" customFormat="1" x14ac:dyDescent="0.2">
      <c r="D966" s="90"/>
      <c r="AR966" s="232"/>
    </row>
    <row r="967" spans="4:44" s="66" customFormat="1" x14ac:dyDescent="0.2">
      <c r="D967" s="90"/>
      <c r="AR967" s="232"/>
    </row>
    <row r="968" spans="4:44" s="66" customFormat="1" x14ac:dyDescent="0.2">
      <c r="D968" s="90"/>
      <c r="AR968" s="232"/>
    </row>
    <row r="969" spans="4:44" s="66" customFormat="1" x14ac:dyDescent="0.2">
      <c r="D969" s="90"/>
      <c r="AR969" s="232"/>
    </row>
    <row r="970" spans="4:44" s="66" customFormat="1" x14ac:dyDescent="0.2">
      <c r="D970" s="90"/>
      <c r="AR970" s="232"/>
    </row>
    <row r="971" spans="4:44" s="66" customFormat="1" x14ac:dyDescent="0.2">
      <c r="D971" s="90"/>
      <c r="AR971" s="232"/>
    </row>
    <row r="972" spans="4:44" s="66" customFormat="1" x14ac:dyDescent="0.2">
      <c r="D972" s="90"/>
      <c r="AR972" s="232"/>
    </row>
    <row r="973" spans="4:44" s="66" customFormat="1" x14ac:dyDescent="0.2">
      <c r="D973" s="90"/>
      <c r="AR973" s="232"/>
    </row>
    <row r="974" spans="4:44" s="66" customFormat="1" x14ac:dyDescent="0.2">
      <c r="D974" s="90"/>
      <c r="AR974" s="232"/>
    </row>
    <row r="975" spans="4:44" s="66" customFormat="1" x14ac:dyDescent="0.2">
      <c r="D975" s="90"/>
      <c r="AR975" s="232"/>
    </row>
    <row r="976" spans="4:44" s="66" customFormat="1" x14ac:dyDescent="0.2">
      <c r="D976" s="90"/>
      <c r="AR976" s="232"/>
    </row>
    <row r="977" spans="4:44" s="66" customFormat="1" x14ac:dyDescent="0.2">
      <c r="D977" s="90"/>
      <c r="AR977" s="232"/>
    </row>
    <row r="978" spans="4:44" s="66" customFormat="1" x14ac:dyDescent="0.2">
      <c r="D978" s="90"/>
      <c r="AR978" s="232"/>
    </row>
    <row r="979" spans="4:44" s="66" customFormat="1" x14ac:dyDescent="0.2">
      <c r="D979" s="90"/>
      <c r="AR979" s="232"/>
    </row>
    <row r="980" spans="4:44" s="66" customFormat="1" x14ac:dyDescent="0.2">
      <c r="D980" s="90"/>
      <c r="AR980" s="232"/>
    </row>
    <row r="981" spans="4:44" s="66" customFormat="1" x14ac:dyDescent="0.2">
      <c r="D981" s="90"/>
      <c r="AR981" s="232"/>
    </row>
    <row r="982" spans="4:44" s="66" customFormat="1" x14ac:dyDescent="0.2">
      <c r="D982" s="90"/>
      <c r="AR982" s="232"/>
    </row>
    <row r="983" spans="4:44" s="66" customFormat="1" x14ac:dyDescent="0.2">
      <c r="D983" s="90"/>
      <c r="AR983" s="232"/>
    </row>
    <row r="984" spans="4:44" s="66" customFormat="1" x14ac:dyDescent="0.2">
      <c r="D984" s="90"/>
      <c r="AR984" s="232"/>
    </row>
    <row r="985" spans="4:44" s="66" customFormat="1" x14ac:dyDescent="0.2">
      <c r="D985" s="90"/>
      <c r="AR985" s="232"/>
    </row>
    <row r="986" spans="4:44" s="66" customFormat="1" x14ac:dyDescent="0.2">
      <c r="D986" s="90"/>
      <c r="AR986" s="232"/>
    </row>
    <row r="987" spans="4:44" s="66" customFormat="1" x14ac:dyDescent="0.2">
      <c r="D987" s="90"/>
      <c r="AR987" s="232"/>
    </row>
    <row r="988" spans="4:44" s="66" customFormat="1" x14ac:dyDescent="0.2">
      <c r="D988" s="90"/>
      <c r="AR988" s="232"/>
    </row>
    <row r="989" spans="4:44" s="66" customFormat="1" x14ac:dyDescent="0.2">
      <c r="D989" s="90"/>
      <c r="AR989" s="232"/>
    </row>
    <row r="990" spans="4:44" s="66" customFormat="1" x14ac:dyDescent="0.2">
      <c r="D990" s="90"/>
      <c r="AR990" s="232"/>
    </row>
    <row r="991" spans="4:44" s="66" customFormat="1" x14ac:dyDescent="0.2">
      <c r="D991" s="90"/>
      <c r="AR991" s="232"/>
    </row>
    <row r="992" spans="4:44" s="66" customFormat="1" x14ac:dyDescent="0.2">
      <c r="D992" s="90"/>
      <c r="AR992" s="232"/>
    </row>
    <row r="993" spans="4:44" s="66" customFormat="1" x14ac:dyDescent="0.2">
      <c r="D993" s="90"/>
      <c r="AR993" s="232"/>
    </row>
    <row r="994" spans="4:44" s="66" customFormat="1" x14ac:dyDescent="0.2">
      <c r="D994" s="90"/>
      <c r="AR994" s="232"/>
    </row>
    <row r="995" spans="4:44" s="66" customFormat="1" x14ac:dyDescent="0.2">
      <c r="D995" s="90"/>
      <c r="AR995" s="232"/>
    </row>
    <row r="996" spans="4:44" s="66" customFormat="1" x14ac:dyDescent="0.2">
      <c r="D996" s="90"/>
      <c r="AR996" s="232"/>
    </row>
    <row r="997" spans="4:44" s="66" customFormat="1" x14ac:dyDescent="0.2">
      <c r="D997" s="90"/>
      <c r="AR997" s="232"/>
    </row>
    <row r="998" spans="4:44" s="66" customFormat="1" x14ac:dyDescent="0.2">
      <c r="D998" s="90"/>
      <c r="AR998" s="232"/>
    </row>
    <row r="999" spans="4:44" s="66" customFormat="1" x14ac:dyDescent="0.2">
      <c r="D999" s="90"/>
      <c r="AR999" s="232"/>
    </row>
    <row r="1000" spans="4:44" s="66" customFormat="1" x14ac:dyDescent="0.2">
      <c r="D1000" s="90"/>
      <c r="AR1000" s="232"/>
    </row>
    <row r="1001" spans="4:44" s="66" customFormat="1" x14ac:dyDescent="0.2">
      <c r="D1001" s="90"/>
      <c r="AR1001" s="232"/>
    </row>
    <row r="1002" spans="4:44" s="66" customFormat="1" x14ac:dyDescent="0.2">
      <c r="D1002" s="90"/>
      <c r="AR1002" s="232"/>
    </row>
    <row r="1003" spans="4:44" s="66" customFormat="1" x14ac:dyDescent="0.2">
      <c r="D1003" s="90"/>
      <c r="AR1003" s="232"/>
    </row>
    <row r="1004" spans="4:44" s="66" customFormat="1" x14ac:dyDescent="0.2">
      <c r="D1004" s="90"/>
      <c r="AR1004" s="232"/>
    </row>
    <row r="1005" spans="4:44" s="66" customFormat="1" x14ac:dyDescent="0.2">
      <c r="D1005" s="90"/>
      <c r="AR1005" s="232"/>
    </row>
    <row r="1006" spans="4:44" s="66" customFormat="1" x14ac:dyDescent="0.2">
      <c r="D1006" s="90"/>
      <c r="AR1006" s="232"/>
    </row>
    <row r="1007" spans="4:44" s="66" customFormat="1" x14ac:dyDescent="0.2">
      <c r="D1007" s="90"/>
      <c r="AR1007" s="232"/>
    </row>
    <row r="1008" spans="4:44" s="66" customFormat="1" x14ac:dyDescent="0.2">
      <c r="D1008" s="90"/>
      <c r="AR1008" s="232"/>
    </row>
    <row r="1009" spans="4:44" s="66" customFormat="1" x14ac:dyDescent="0.2">
      <c r="D1009" s="90"/>
      <c r="AR1009" s="232"/>
    </row>
    <row r="1010" spans="4:44" s="66" customFormat="1" x14ac:dyDescent="0.2">
      <c r="D1010" s="90"/>
      <c r="AR1010" s="232"/>
    </row>
    <row r="1011" spans="4:44" s="66" customFormat="1" x14ac:dyDescent="0.2">
      <c r="D1011" s="90"/>
      <c r="AR1011" s="232"/>
    </row>
    <row r="1012" spans="4:44" s="66" customFormat="1" x14ac:dyDescent="0.2">
      <c r="D1012" s="90"/>
      <c r="AR1012" s="232"/>
    </row>
    <row r="1013" spans="4:44" s="66" customFormat="1" x14ac:dyDescent="0.2">
      <c r="D1013" s="90"/>
      <c r="AR1013" s="232"/>
    </row>
    <row r="1014" spans="4:44" s="66" customFormat="1" x14ac:dyDescent="0.2">
      <c r="D1014" s="90"/>
      <c r="AR1014" s="232"/>
    </row>
    <row r="1015" spans="4:44" s="66" customFormat="1" x14ac:dyDescent="0.2">
      <c r="D1015" s="90"/>
      <c r="AR1015" s="232"/>
    </row>
    <row r="1016" spans="4:44" s="66" customFormat="1" x14ac:dyDescent="0.2">
      <c r="D1016" s="90"/>
      <c r="AR1016" s="232"/>
    </row>
    <row r="1017" spans="4:44" s="66" customFormat="1" x14ac:dyDescent="0.2">
      <c r="D1017" s="90"/>
      <c r="AR1017" s="232"/>
    </row>
    <row r="1018" spans="4:44" s="66" customFormat="1" x14ac:dyDescent="0.2">
      <c r="D1018" s="90"/>
      <c r="AR1018" s="232"/>
    </row>
    <row r="1019" spans="4:44" s="66" customFormat="1" x14ac:dyDescent="0.2">
      <c r="D1019" s="90"/>
      <c r="AR1019" s="232"/>
    </row>
    <row r="1020" spans="4:44" s="66" customFormat="1" x14ac:dyDescent="0.2">
      <c r="D1020" s="90"/>
      <c r="AR1020" s="232"/>
    </row>
    <row r="1021" spans="4:44" s="66" customFormat="1" x14ac:dyDescent="0.2">
      <c r="D1021" s="90"/>
      <c r="AR1021" s="232"/>
    </row>
    <row r="1022" spans="4:44" s="66" customFormat="1" x14ac:dyDescent="0.2">
      <c r="D1022" s="90"/>
      <c r="AR1022" s="232"/>
    </row>
    <row r="1023" spans="4:44" s="66" customFormat="1" x14ac:dyDescent="0.2">
      <c r="D1023" s="90"/>
      <c r="AR1023" s="232"/>
    </row>
    <row r="1024" spans="4:44" s="66" customFormat="1" x14ac:dyDescent="0.2">
      <c r="D1024" s="90"/>
      <c r="AR1024" s="232"/>
    </row>
    <row r="1025" spans="4:44" s="66" customFormat="1" x14ac:dyDescent="0.2">
      <c r="D1025" s="90"/>
      <c r="AR1025" s="232"/>
    </row>
    <row r="1026" spans="4:44" s="66" customFormat="1" x14ac:dyDescent="0.2">
      <c r="D1026" s="90"/>
      <c r="AR1026" s="232"/>
    </row>
    <row r="1027" spans="4:44" s="66" customFormat="1" x14ac:dyDescent="0.2">
      <c r="D1027" s="90"/>
      <c r="AR1027" s="232"/>
    </row>
    <row r="1028" spans="4:44" s="66" customFormat="1" x14ac:dyDescent="0.2">
      <c r="D1028" s="90"/>
      <c r="AR1028" s="232"/>
    </row>
    <row r="1029" spans="4:44" s="66" customFormat="1" x14ac:dyDescent="0.2">
      <c r="D1029" s="90"/>
      <c r="AR1029" s="232"/>
    </row>
    <row r="1030" spans="4:44" s="66" customFormat="1" x14ac:dyDescent="0.2">
      <c r="D1030" s="90"/>
      <c r="AR1030" s="232"/>
    </row>
    <row r="1031" spans="4:44" s="66" customFormat="1" x14ac:dyDescent="0.2">
      <c r="D1031" s="90"/>
      <c r="AR1031" s="232"/>
    </row>
    <row r="1032" spans="4:44" s="66" customFormat="1" x14ac:dyDescent="0.2">
      <c r="D1032" s="90"/>
      <c r="AR1032" s="232"/>
    </row>
    <row r="1033" spans="4:44" s="66" customFormat="1" x14ac:dyDescent="0.2">
      <c r="D1033" s="90"/>
      <c r="AR1033" s="232"/>
    </row>
    <row r="1034" spans="4:44" s="66" customFormat="1" x14ac:dyDescent="0.2">
      <c r="D1034" s="90"/>
      <c r="AR1034" s="232"/>
    </row>
    <row r="1035" spans="4:44" s="66" customFormat="1" x14ac:dyDescent="0.2">
      <c r="D1035" s="90"/>
      <c r="AR1035" s="232"/>
    </row>
    <row r="1036" spans="4:44" s="66" customFormat="1" x14ac:dyDescent="0.2">
      <c r="D1036" s="90"/>
      <c r="AR1036" s="232"/>
    </row>
    <row r="1037" spans="4:44" s="66" customFormat="1" x14ac:dyDescent="0.2">
      <c r="D1037" s="90"/>
      <c r="AR1037" s="232"/>
    </row>
    <row r="1038" spans="4:44" s="66" customFormat="1" x14ac:dyDescent="0.2">
      <c r="D1038" s="90"/>
      <c r="AR1038" s="232"/>
    </row>
    <row r="1039" spans="4:44" s="66" customFormat="1" x14ac:dyDescent="0.2">
      <c r="D1039" s="90"/>
      <c r="AR1039" s="232"/>
    </row>
    <row r="1040" spans="4:44" s="66" customFormat="1" x14ac:dyDescent="0.2">
      <c r="D1040" s="90"/>
      <c r="AR1040" s="232"/>
    </row>
    <row r="1041" spans="4:44" s="66" customFormat="1" x14ac:dyDescent="0.2">
      <c r="D1041" s="90"/>
      <c r="AR1041" s="232"/>
    </row>
    <row r="1042" spans="4:44" s="66" customFormat="1" x14ac:dyDescent="0.2">
      <c r="D1042" s="90"/>
      <c r="AR1042" s="232"/>
    </row>
    <row r="1043" spans="4:44" s="66" customFormat="1" x14ac:dyDescent="0.2">
      <c r="D1043" s="90"/>
      <c r="AR1043" s="232"/>
    </row>
    <row r="1044" spans="4:44" s="66" customFormat="1" x14ac:dyDescent="0.2">
      <c r="D1044" s="90"/>
      <c r="AR1044" s="232"/>
    </row>
    <row r="1045" spans="4:44" s="66" customFormat="1" x14ac:dyDescent="0.2">
      <c r="D1045" s="90"/>
      <c r="AR1045" s="232"/>
    </row>
    <row r="1046" spans="4:44" s="66" customFormat="1" x14ac:dyDescent="0.2">
      <c r="D1046" s="90"/>
      <c r="AR1046" s="232"/>
    </row>
    <row r="1047" spans="4:44" s="66" customFormat="1" x14ac:dyDescent="0.2">
      <c r="D1047" s="90"/>
      <c r="AR1047" s="232"/>
    </row>
    <row r="1048" spans="4:44" s="66" customFormat="1" x14ac:dyDescent="0.2">
      <c r="D1048" s="90"/>
      <c r="AR1048" s="232"/>
    </row>
    <row r="1049" spans="4:44" s="66" customFormat="1" x14ac:dyDescent="0.2">
      <c r="D1049" s="90"/>
      <c r="AR1049" s="232"/>
    </row>
    <row r="1050" spans="4:44" s="66" customFormat="1" x14ac:dyDescent="0.2">
      <c r="D1050" s="90"/>
      <c r="AR1050" s="232"/>
    </row>
    <row r="1051" spans="4:44" s="66" customFormat="1" x14ac:dyDescent="0.2">
      <c r="D1051" s="90"/>
      <c r="AR1051" s="232"/>
    </row>
    <row r="1052" spans="4:44" s="66" customFormat="1" x14ac:dyDescent="0.2">
      <c r="D1052" s="90"/>
      <c r="AR1052" s="232"/>
    </row>
    <row r="1053" spans="4:44" s="66" customFormat="1" x14ac:dyDescent="0.2">
      <c r="D1053" s="90"/>
      <c r="AR1053" s="232"/>
    </row>
    <row r="1054" spans="4:44" s="66" customFormat="1" x14ac:dyDescent="0.2">
      <c r="D1054" s="90"/>
      <c r="AR1054" s="232"/>
    </row>
    <row r="1055" spans="4:44" s="66" customFormat="1" x14ac:dyDescent="0.2">
      <c r="D1055" s="90"/>
      <c r="AR1055" s="232"/>
    </row>
    <row r="1056" spans="4:44" s="66" customFormat="1" x14ac:dyDescent="0.2">
      <c r="D1056" s="90"/>
      <c r="AR1056" s="232"/>
    </row>
    <row r="1057" spans="4:44" s="66" customFormat="1" x14ac:dyDescent="0.2">
      <c r="D1057" s="90"/>
      <c r="AR1057" s="232"/>
    </row>
    <row r="1058" spans="4:44" s="66" customFormat="1" x14ac:dyDescent="0.2">
      <c r="D1058" s="90"/>
      <c r="AR1058" s="232"/>
    </row>
    <row r="1059" spans="4:44" s="66" customFormat="1" x14ac:dyDescent="0.2">
      <c r="D1059" s="90"/>
      <c r="AR1059" s="232"/>
    </row>
    <row r="1060" spans="4:44" s="66" customFormat="1" x14ac:dyDescent="0.2">
      <c r="D1060" s="90"/>
      <c r="AR1060" s="232"/>
    </row>
    <row r="1061" spans="4:44" s="66" customFormat="1" x14ac:dyDescent="0.2">
      <c r="D1061" s="90"/>
      <c r="AR1061" s="232"/>
    </row>
    <row r="1062" spans="4:44" s="66" customFormat="1" x14ac:dyDescent="0.2">
      <c r="D1062" s="90"/>
      <c r="AR1062" s="232"/>
    </row>
    <row r="1063" spans="4:44" s="66" customFormat="1" x14ac:dyDescent="0.2">
      <c r="D1063" s="90"/>
      <c r="AR1063" s="232"/>
    </row>
    <row r="1064" spans="4:44" s="66" customFormat="1" x14ac:dyDescent="0.2">
      <c r="D1064" s="90"/>
      <c r="AR1064" s="232"/>
    </row>
    <row r="1065" spans="4:44" s="66" customFormat="1" x14ac:dyDescent="0.2">
      <c r="D1065" s="90"/>
      <c r="AR1065" s="232"/>
    </row>
    <row r="1066" spans="4:44" s="66" customFormat="1" x14ac:dyDescent="0.2">
      <c r="D1066" s="90"/>
      <c r="AR1066" s="232"/>
    </row>
    <row r="1067" spans="4:44" s="66" customFormat="1" x14ac:dyDescent="0.2">
      <c r="D1067" s="90"/>
      <c r="AR1067" s="232"/>
    </row>
    <row r="1068" spans="4:44" s="66" customFormat="1" x14ac:dyDescent="0.2">
      <c r="D1068" s="90"/>
      <c r="AR1068" s="232"/>
    </row>
    <row r="1069" spans="4:44" s="66" customFormat="1" x14ac:dyDescent="0.2">
      <c r="D1069" s="90"/>
      <c r="AR1069" s="232"/>
    </row>
    <row r="1070" spans="4:44" s="66" customFormat="1" x14ac:dyDescent="0.2">
      <c r="D1070" s="90"/>
      <c r="AR1070" s="232"/>
    </row>
    <row r="1071" spans="4:44" s="66" customFormat="1" x14ac:dyDescent="0.2">
      <c r="D1071" s="90"/>
      <c r="AR1071" s="232"/>
    </row>
    <row r="1072" spans="4:44" s="66" customFormat="1" x14ac:dyDescent="0.2">
      <c r="D1072" s="90"/>
      <c r="AR1072" s="232"/>
    </row>
    <row r="1073" spans="4:44" s="66" customFormat="1" x14ac:dyDescent="0.2">
      <c r="D1073" s="90"/>
      <c r="AR1073" s="232"/>
    </row>
    <row r="1074" spans="4:44" s="66" customFormat="1" x14ac:dyDescent="0.2">
      <c r="D1074" s="90"/>
      <c r="AR1074" s="232"/>
    </row>
    <row r="1075" spans="4:44" s="66" customFormat="1" x14ac:dyDescent="0.2">
      <c r="D1075" s="90"/>
      <c r="AR1075" s="232"/>
    </row>
    <row r="1076" spans="4:44" s="66" customFormat="1" x14ac:dyDescent="0.2">
      <c r="D1076" s="90"/>
      <c r="AR1076" s="232"/>
    </row>
    <row r="1077" spans="4:44" s="66" customFormat="1" x14ac:dyDescent="0.2">
      <c r="D1077" s="90"/>
      <c r="AR1077" s="232"/>
    </row>
    <row r="1078" spans="4:44" s="66" customFormat="1" x14ac:dyDescent="0.2">
      <c r="D1078" s="90"/>
      <c r="AR1078" s="232"/>
    </row>
    <row r="1079" spans="4:44" s="66" customFormat="1" x14ac:dyDescent="0.2">
      <c r="D1079" s="90"/>
      <c r="AR1079" s="232"/>
    </row>
    <row r="1080" spans="4:44" s="66" customFormat="1" x14ac:dyDescent="0.2">
      <c r="D1080" s="90"/>
      <c r="AR1080" s="232"/>
    </row>
    <row r="1081" spans="4:44" s="66" customFormat="1" x14ac:dyDescent="0.2">
      <c r="D1081" s="90"/>
      <c r="AR1081" s="232"/>
    </row>
    <row r="1082" spans="4:44" s="66" customFormat="1" x14ac:dyDescent="0.2">
      <c r="D1082" s="90"/>
      <c r="AR1082" s="232"/>
    </row>
    <row r="1083" spans="4:44" s="66" customFormat="1" x14ac:dyDescent="0.2">
      <c r="D1083" s="90"/>
      <c r="AR1083" s="232"/>
    </row>
    <row r="1084" spans="4:44" s="66" customFormat="1" x14ac:dyDescent="0.2">
      <c r="D1084" s="90"/>
      <c r="AR1084" s="232"/>
    </row>
    <row r="1085" spans="4:44" s="66" customFormat="1" x14ac:dyDescent="0.2">
      <c r="D1085" s="90"/>
      <c r="AR1085" s="232"/>
    </row>
    <row r="1086" spans="4:44" s="66" customFormat="1" x14ac:dyDescent="0.2">
      <c r="D1086" s="90"/>
      <c r="AR1086" s="232"/>
    </row>
    <row r="1087" spans="4:44" s="66" customFormat="1" x14ac:dyDescent="0.2">
      <c r="D1087" s="90"/>
      <c r="AR1087" s="232"/>
    </row>
    <row r="1088" spans="4:44" s="66" customFormat="1" x14ac:dyDescent="0.2">
      <c r="D1088" s="90"/>
      <c r="AR1088" s="232"/>
    </row>
    <row r="1089" spans="4:44" s="66" customFormat="1" x14ac:dyDescent="0.2">
      <c r="D1089" s="90"/>
      <c r="AR1089" s="232"/>
    </row>
    <row r="1090" spans="4:44" s="66" customFormat="1" x14ac:dyDescent="0.2">
      <c r="D1090" s="90"/>
      <c r="AR1090" s="232"/>
    </row>
    <row r="1091" spans="4:44" s="66" customFormat="1" x14ac:dyDescent="0.2">
      <c r="D1091" s="90"/>
      <c r="AR1091" s="232"/>
    </row>
    <row r="1092" spans="4:44" s="66" customFormat="1" x14ac:dyDescent="0.2">
      <c r="D1092" s="90"/>
      <c r="AR1092" s="232"/>
    </row>
    <row r="1093" spans="4:44" s="66" customFormat="1" x14ac:dyDescent="0.2">
      <c r="D1093" s="90"/>
      <c r="AR1093" s="232"/>
    </row>
    <row r="1094" spans="4:44" s="66" customFormat="1" x14ac:dyDescent="0.2">
      <c r="D1094" s="90"/>
      <c r="AR1094" s="232"/>
    </row>
    <row r="1095" spans="4:44" s="66" customFormat="1" x14ac:dyDescent="0.2">
      <c r="D1095" s="90"/>
      <c r="AR1095" s="232"/>
    </row>
    <row r="1096" spans="4:44" s="66" customFormat="1" x14ac:dyDescent="0.2">
      <c r="D1096" s="90"/>
      <c r="AR1096" s="232"/>
    </row>
    <row r="1097" spans="4:44" s="66" customFormat="1" x14ac:dyDescent="0.2">
      <c r="D1097" s="90"/>
      <c r="AR1097" s="232"/>
    </row>
    <row r="1098" spans="4:44" s="66" customFormat="1" x14ac:dyDescent="0.2">
      <c r="D1098" s="90"/>
      <c r="AR1098" s="232"/>
    </row>
    <row r="1099" spans="4:44" s="66" customFormat="1" x14ac:dyDescent="0.2">
      <c r="D1099" s="90"/>
      <c r="AR1099" s="232"/>
    </row>
    <row r="1100" spans="4:44" s="66" customFormat="1" x14ac:dyDescent="0.2">
      <c r="D1100" s="90"/>
      <c r="AR1100" s="232"/>
    </row>
    <row r="1101" spans="4:44" s="66" customFormat="1" x14ac:dyDescent="0.2">
      <c r="D1101" s="90"/>
      <c r="AR1101" s="232"/>
    </row>
    <row r="1102" spans="4:44" s="66" customFormat="1" x14ac:dyDescent="0.2">
      <c r="D1102" s="90"/>
      <c r="AR1102" s="232"/>
    </row>
    <row r="1103" spans="4:44" s="66" customFormat="1" x14ac:dyDescent="0.2">
      <c r="D1103" s="90"/>
      <c r="AR1103" s="232"/>
    </row>
    <row r="1104" spans="4:44" s="66" customFormat="1" x14ac:dyDescent="0.2">
      <c r="D1104" s="90"/>
      <c r="AR1104" s="232"/>
    </row>
    <row r="1105" spans="4:44" s="66" customFormat="1" x14ac:dyDescent="0.2">
      <c r="D1105" s="90"/>
      <c r="AR1105" s="232"/>
    </row>
    <row r="1106" spans="4:44" s="66" customFormat="1" x14ac:dyDescent="0.2">
      <c r="D1106" s="90"/>
      <c r="AR1106" s="232"/>
    </row>
    <row r="1107" spans="4:44" s="66" customFormat="1" x14ac:dyDescent="0.2">
      <c r="D1107" s="90"/>
      <c r="AR1107" s="232"/>
    </row>
    <row r="1108" spans="4:44" s="66" customFormat="1" x14ac:dyDescent="0.2">
      <c r="D1108" s="90"/>
      <c r="AR1108" s="232"/>
    </row>
    <row r="1109" spans="4:44" s="66" customFormat="1" x14ac:dyDescent="0.2">
      <c r="D1109" s="90"/>
      <c r="AR1109" s="232"/>
    </row>
    <row r="1110" spans="4:44" s="66" customFormat="1" x14ac:dyDescent="0.2">
      <c r="D1110" s="90"/>
      <c r="AR1110" s="232"/>
    </row>
    <row r="1111" spans="4:44" s="66" customFormat="1" x14ac:dyDescent="0.2">
      <c r="D1111" s="90"/>
      <c r="AR1111" s="232"/>
    </row>
    <row r="1112" spans="4:44" s="66" customFormat="1" x14ac:dyDescent="0.2">
      <c r="D1112" s="90"/>
      <c r="AR1112" s="232"/>
    </row>
    <row r="1113" spans="4:44" s="66" customFormat="1" x14ac:dyDescent="0.2">
      <c r="D1113" s="90"/>
      <c r="AR1113" s="232"/>
    </row>
    <row r="1114" spans="4:44" s="66" customFormat="1" x14ac:dyDescent="0.2">
      <c r="D1114" s="90"/>
      <c r="AR1114" s="232"/>
    </row>
    <row r="1115" spans="4:44" s="66" customFormat="1" x14ac:dyDescent="0.2">
      <c r="D1115" s="90"/>
      <c r="AR1115" s="232"/>
    </row>
    <row r="1116" spans="4:44" s="66" customFormat="1" x14ac:dyDescent="0.2">
      <c r="D1116" s="90"/>
      <c r="AR1116" s="232"/>
    </row>
    <row r="1117" spans="4:44" s="66" customFormat="1" x14ac:dyDescent="0.2">
      <c r="D1117" s="90"/>
      <c r="AR1117" s="232"/>
    </row>
    <row r="1118" spans="4:44" s="66" customFormat="1" x14ac:dyDescent="0.2">
      <c r="D1118" s="90"/>
      <c r="AR1118" s="232"/>
    </row>
    <row r="1119" spans="4:44" s="66" customFormat="1" x14ac:dyDescent="0.2">
      <c r="D1119" s="90"/>
      <c r="AR1119" s="232"/>
    </row>
    <row r="1120" spans="4:44" s="66" customFormat="1" x14ac:dyDescent="0.2">
      <c r="D1120" s="90"/>
      <c r="AR1120" s="232"/>
    </row>
    <row r="1121" spans="4:44" s="66" customFormat="1" x14ac:dyDescent="0.2">
      <c r="D1121" s="90"/>
      <c r="AR1121" s="232"/>
    </row>
    <row r="1122" spans="4:44" s="66" customFormat="1" x14ac:dyDescent="0.2">
      <c r="D1122" s="90"/>
      <c r="AR1122" s="232"/>
    </row>
    <row r="1123" spans="4:44" s="66" customFormat="1" x14ac:dyDescent="0.2">
      <c r="D1123" s="90"/>
      <c r="AR1123" s="232"/>
    </row>
    <row r="1124" spans="4:44" s="66" customFormat="1" x14ac:dyDescent="0.2">
      <c r="D1124" s="90"/>
      <c r="AR1124" s="232"/>
    </row>
    <row r="1125" spans="4:44" s="66" customFormat="1" x14ac:dyDescent="0.2">
      <c r="D1125" s="90"/>
      <c r="AR1125" s="232"/>
    </row>
    <row r="1126" spans="4:44" s="66" customFormat="1" x14ac:dyDescent="0.2">
      <c r="D1126" s="90"/>
      <c r="AR1126" s="232"/>
    </row>
    <row r="1127" spans="4:44" s="66" customFormat="1" x14ac:dyDescent="0.2">
      <c r="D1127" s="90"/>
      <c r="AR1127" s="232"/>
    </row>
    <row r="1128" spans="4:44" s="66" customFormat="1" x14ac:dyDescent="0.2">
      <c r="D1128" s="90"/>
      <c r="AR1128" s="232"/>
    </row>
    <row r="1129" spans="4:44" s="66" customFormat="1" x14ac:dyDescent="0.2">
      <c r="D1129" s="90"/>
      <c r="AR1129" s="232"/>
    </row>
    <row r="1130" spans="4:44" s="66" customFormat="1" x14ac:dyDescent="0.2">
      <c r="D1130" s="90"/>
      <c r="AR1130" s="232"/>
    </row>
    <row r="1131" spans="4:44" s="66" customFormat="1" x14ac:dyDescent="0.2">
      <c r="D1131" s="90"/>
      <c r="AR1131" s="232"/>
    </row>
    <row r="1132" spans="4:44" s="66" customFormat="1" x14ac:dyDescent="0.2">
      <c r="D1132" s="90"/>
      <c r="AR1132" s="232"/>
    </row>
    <row r="1133" spans="4:44" s="66" customFormat="1" x14ac:dyDescent="0.2">
      <c r="D1133" s="90"/>
      <c r="AR1133" s="232"/>
    </row>
    <row r="1134" spans="4:44" s="66" customFormat="1" x14ac:dyDescent="0.2">
      <c r="D1134" s="90"/>
      <c r="AR1134" s="232"/>
    </row>
    <row r="1135" spans="4:44" s="66" customFormat="1" x14ac:dyDescent="0.2">
      <c r="D1135" s="90"/>
      <c r="AR1135" s="232"/>
    </row>
    <row r="1136" spans="4:44" s="66" customFormat="1" x14ac:dyDescent="0.2">
      <c r="D1136" s="90"/>
      <c r="AR1136" s="232"/>
    </row>
    <row r="1137" spans="4:44" s="66" customFormat="1" x14ac:dyDescent="0.2">
      <c r="D1137" s="90"/>
      <c r="AR1137" s="232"/>
    </row>
    <row r="1138" spans="4:44" s="66" customFormat="1" x14ac:dyDescent="0.2">
      <c r="D1138" s="90"/>
      <c r="AR1138" s="232"/>
    </row>
    <row r="1139" spans="4:44" s="66" customFormat="1" x14ac:dyDescent="0.2">
      <c r="D1139" s="90"/>
      <c r="AR1139" s="232"/>
    </row>
    <row r="1140" spans="4:44" s="66" customFormat="1" x14ac:dyDescent="0.2">
      <c r="D1140" s="90"/>
      <c r="AR1140" s="232"/>
    </row>
    <row r="1141" spans="4:44" s="66" customFormat="1" x14ac:dyDescent="0.2">
      <c r="D1141" s="90"/>
      <c r="AR1141" s="232"/>
    </row>
    <row r="1142" spans="4:44" s="66" customFormat="1" x14ac:dyDescent="0.2">
      <c r="D1142" s="90"/>
      <c r="AR1142" s="232"/>
    </row>
    <row r="1143" spans="4:44" s="66" customFormat="1" x14ac:dyDescent="0.2">
      <c r="D1143" s="90"/>
      <c r="AR1143" s="232"/>
    </row>
    <row r="1144" spans="4:44" s="66" customFormat="1" x14ac:dyDescent="0.2">
      <c r="D1144" s="90"/>
      <c r="AR1144" s="232"/>
    </row>
    <row r="1145" spans="4:44" s="66" customFormat="1" x14ac:dyDescent="0.2">
      <c r="D1145" s="90"/>
      <c r="AR1145" s="232"/>
    </row>
    <row r="1146" spans="4:44" s="66" customFormat="1" x14ac:dyDescent="0.2">
      <c r="D1146" s="90"/>
      <c r="AR1146" s="232"/>
    </row>
    <row r="1147" spans="4:44" s="66" customFormat="1" x14ac:dyDescent="0.2">
      <c r="D1147" s="90"/>
      <c r="AR1147" s="232"/>
    </row>
    <row r="1148" spans="4:44" s="66" customFormat="1" x14ac:dyDescent="0.2">
      <c r="D1148" s="90"/>
      <c r="AR1148" s="232"/>
    </row>
    <row r="1149" spans="4:44" s="66" customFormat="1" x14ac:dyDescent="0.2">
      <c r="D1149" s="90"/>
      <c r="AR1149" s="232"/>
    </row>
    <row r="1150" spans="4:44" s="66" customFormat="1" x14ac:dyDescent="0.2">
      <c r="D1150" s="90"/>
      <c r="AR1150" s="232"/>
    </row>
    <row r="1151" spans="4:44" s="66" customFormat="1" x14ac:dyDescent="0.2">
      <c r="D1151" s="90"/>
      <c r="AR1151" s="232"/>
    </row>
    <row r="1152" spans="4:44" s="66" customFormat="1" x14ac:dyDescent="0.2">
      <c r="D1152" s="90"/>
      <c r="AR1152" s="232"/>
    </row>
    <row r="1153" spans="4:44" s="66" customFormat="1" x14ac:dyDescent="0.2">
      <c r="D1153" s="90"/>
      <c r="AR1153" s="232"/>
    </row>
    <row r="1154" spans="4:44" s="66" customFormat="1" x14ac:dyDescent="0.2">
      <c r="D1154" s="90"/>
      <c r="AR1154" s="232"/>
    </row>
    <row r="1155" spans="4:44" s="66" customFormat="1" x14ac:dyDescent="0.2">
      <c r="D1155" s="90"/>
      <c r="AR1155" s="232"/>
    </row>
    <row r="1156" spans="4:44" s="66" customFormat="1" x14ac:dyDescent="0.2">
      <c r="D1156" s="90"/>
      <c r="AR1156" s="232"/>
    </row>
    <row r="1157" spans="4:44" s="66" customFormat="1" x14ac:dyDescent="0.2">
      <c r="D1157" s="90"/>
      <c r="AR1157" s="232"/>
    </row>
    <row r="1158" spans="4:44" s="66" customFormat="1" x14ac:dyDescent="0.2">
      <c r="D1158" s="90"/>
      <c r="AR1158" s="232"/>
    </row>
    <row r="1159" spans="4:44" s="66" customFormat="1" x14ac:dyDescent="0.2">
      <c r="D1159" s="90"/>
      <c r="AR1159" s="232"/>
    </row>
    <row r="1160" spans="4:44" s="66" customFormat="1" x14ac:dyDescent="0.2">
      <c r="D1160" s="90"/>
      <c r="AR1160" s="232"/>
    </row>
    <row r="1161" spans="4:44" s="66" customFormat="1" x14ac:dyDescent="0.2">
      <c r="D1161" s="90"/>
      <c r="AR1161" s="232"/>
    </row>
    <row r="1162" spans="4:44" s="66" customFormat="1" x14ac:dyDescent="0.2">
      <c r="D1162" s="90"/>
      <c r="AR1162" s="232"/>
    </row>
    <row r="1163" spans="4:44" s="66" customFormat="1" x14ac:dyDescent="0.2">
      <c r="D1163" s="90"/>
      <c r="AR1163" s="232"/>
    </row>
    <row r="1164" spans="4:44" s="66" customFormat="1" x14ac:dyDescent="0.2">
      <c r="D1164" s="90"/>
      <c r="AR1164" s="232"/>
    </row>
    <row r="1165" spans="4:44" s="66" customFormat="1" x14ac:dyDescent="0.2">
      <c r="D1165" s="90"/>
      <c r="AR1165" s="232"/>
    </row>
    <row r="1166" spans="4:44" s="66" customFormat="1" x14ac:dyDescent="0.2">
      <c r="D1166" s="90"/>
      <c r="AR1166" s="232"/>
    </row>
    <row r="1167" spans="4:44" s="66" customFormat="1" x14ac:dyDescent="0.2">
      <c r="D1167" s="90"/>
      <c r="AR1167" s="232"/>
    </row>
    <row r="1168" spans="4:44" s="66" customFormat="1" x14ac:dyDescent="0.2">
      <c r="D1168" s="90"/>
      <c r="AR1168" s="232"/>
    </row>
    <row r="1169" spans="4:44" s="66" customFormat="1" x14ac:dyDescent="0.2">
      <c r="D1169" s="90"/>
      <c r="AR1169" s="232"/>
    </row>
    <row r="1170" spans="4:44" s="66" customFormat="1" x14ac:dyDescent="0.2">
      <c r="D1170" s="90"/>
      <c r="AR1170" s="232"/>
    </row>
    <row r="1171" spans="4:44" s="66" customFormat="1" x14ac:dyDescent="0.2">
      <c r="D1171" s="90"/>
      <c r="AR1171" s="232"/>
    </row>
    <row r="1172" spans="4:44" s="66" customFormat="1" x14ac:dyDescent="0.2">
      <c r="D1172" s="90"/>
      <c r="AR1172" s="232"/>
    </row>
    <row r="1173" spans="4:44" s="66" customFormat="1" x14ac:dyDescent="0.2">
      <c r="D1173" s="90"/>
      <c r="AR1173" s="232"/>
    </row>
    <row r="1174" spans="4:44" s="66" customFormat="1" x14ac:dyDescent="0.2">
      <c r="D1174" s="90"/>
      <c r="AR1174" s="232"/>
    </row>
    <row r="1175" spans="4:44" s="66" customFormat="1" x14ac:dyDescent="0.2">
      <c r="D1175" s="90"/>
      <c r="AR1175" s="232"/>
    </row>
    <row r="1176" spans="4:44" s="66" customFormat="1" x14ac:dyDescent="0.2">
      <c r="D1176" s="90"/>
      <c r="AR1176" s="232"/>
    </row>
    <row r="1177" spans="4:44" s="66" customFormat="1" x14ac:dyDescent="0.2">
      <c r="D1177" s="90"/>
      <c r="AR1177" s="232"/>
    </row>
    <row r="1178" spans="4:44" s="66" customFormat="1" x14ac:dyDescent="0.2">
      <c r="D1178" s="90"/>
      <c r="AR1178" s="232"/>
    </row>
    <row r="1179" spans="4:44" s="66" customFormat="1" x14ac:dyDescent="0.2">
      <c r="D1179" s="90"/>
      <c r="AR1179" s="232"/>
    </row>
    <row r="1180" spans="4:44" s="66" customFormat="1" x14ac:dyDescent="0.2">
      <c r="D1180" s="90"/>
      <c r="AR1180" s="232"/>
    </row>
    <row r="1181" spans="4:44" s="66" customFormat="1" x14ac:dyDescent="0.2">
      <c r="D1181" s="90"/>
      <c r="AR1181" s="232"/>
    </row>
    <row r="1182" spans="4:44" s="66" customFormat="1" x14ac:dyDescent="0.2">
      <c r="D1182" s="90"/>
      <c r="AR1182" s="232"/>
    </row>
    <row r="1183" spans="4:44" s="66" customFormat="1" x14ac:dyDescent="0.2">
      <c r="D1183" s="90"/>
      <c r="AR1183" s="232"/>
    </row>
    <row r="1184" spans="4:44" s="66" customFormat="1" x14ac:dyDescent="0.2">
      <c r="D1184" s="90"/>
      <c r="AR1184" s="232"/>
    </row>
    <row r="1185" spans="4:44" s="66" customFormat="1" x14ac:dyDescent="0.2">
      <c r="D1185" s="90"/>
      <c r="AR1185" s="232"/>
    </row>
    <row r="1186" spans="4:44" s="66" customFormat="1" x14ac:dyDescent="0.2">
      <c r="D1186" s="90"/>
      <c r="AR1186" s="232"/>
    </row>
    <row r="1187" spans="4:44" s="66" customFormat="1" x14ac:dyDescent="0.2">
      <c r="D1187" s="90"/>
      <c r="AR1187" s="232"/>
    </row>
    <row r="1188" spans="4:44" s="66" customFormat="1" x14ac:dyDescent="0.2">
      <c r="D1188" s="90"/>
      <c r="AR1188" s="232"/>
    </row>
    <row r="1189" spans="4:44" s="66" customFormat="1" x14ac:dyDescent="0.2">
      <c r="D1189" s="90"/>
      <c r="AR1189" s="232"/>
    </row>
    <row r="1190" spans="4:44" s="66" customFormat="1" x14ac:dyDescent="0.2">
      <c r="D1190" s="90"/>
      <c r="AR1190" s="232"/>
    </row>
    <row r="1191" spans="4:44" s="66" customFormat="1" x14ac:dyDescent="0.2">
      <c r="D1191" s="90"/>
      <c r="AR1191" s="232"/>
    </row>
    <row r="1192" spans="4:44" s="66" customFormat="1" x14ac:dyDescent="0.2">
      <c r="D1192" s="90"/>
      <c r="AR1192" s="232"/>
    </row>
    <row r="1193" spans="4:44" s="66" customFormat="1" x14ac:dyDescent="0.2">
      <c r="D1193" s="90"/>
      <c r="AR1193" s="232"/>
    </row>
    <row r="1194" spans="4:44" s="66" customFormat="1" x14ac:dyDescent="0.2">
      <c r="D1194" s="90"/>
      <c r="AR1194" s="232"/>
    </row>
    <row r="1195" spans="4:44" s="66" customFormat="1" x14ac:dyDescent="0.2">
      <c r="D1195" s="90"/>
      <c r="AR1195" s="232"/>
    </row>
    <row r="1196" spans="4:44" s="66" customFormat="1" x14ac:dyDescent="0.2">
      <c r="D1196" s="90"/>
      <c r="AR1196" s="232"/>
    </row>
    <row r="1197" spans="4:44" s="66" customFormat="1" x14ac:dyDescent="0.2">
      <c r="D1197" s="90"/>
      <c r="AR1197" s="232"/>
    </row>
    <row r="1198" spans="4:44" s="66" customFormat="1" x14ac:dyDescent="0.2">
      <c r="D1198" s="90"/>
      <c r="AR1198" s="232"/>
    </row>
    <row r="1199" spans="4:44" s="66" customFormat="1" x14ac:dyDescent="0.2">
      <c r="D1199" s="90"/>
      <c r="AR1199" s="232"/>
    </row>
    <row r="1200" spans="4:44" s="66" customFormat="1" x14ac:dyDescent="0.2">
      <c r="D1200" s="90"/>
      <c r="AR1200" s="232"/>
    </row>
    <row r="1201" spans="4:44" s="66" customFormat="1" x14ac:dyDescent="0.2">
      <c r="D1201" s="90"/>
      <c r="AR1201" s="232"/>
    </row>
    <row r="1202" spans="4:44" s="66" customFormat="1" x14ac:dyDescent="0.2">
      <c r="D1202" s="90"/>
      <c r="AR1202" s="232"/>
    </row>
    <row r="1203" spans="4:44" s="66" customFormat="1" x14ac:dyDescent="0.2">
      <c r="D1203" s="90"/>
      <c r="AR1203" s="232"/>
    </row>
    <row r="1204" spans="4:44" s="66" customFormat="1" x14ac:dyDescent="0.2">
      <c r="D1204" s="90"/>
      <c r="AR1204" s="232"/>
    </row>
    <row r="1205" spans="4:44" s="66" customFormat="1" x14ac:dyDescent="0.2">
      <c r="D1205" s="90"/>
      <c r="AR1205" s="232"/>
    </row>
    <row r="1206" spans="4:44" s="66" customFormat="1" x14ac:dyDescent="0.2">
      <c r="D1206" s="90"/>
      <c r="AR1206" s="232"/>
    </row>
    <row r="1207" spans="4:44" s="66" customFormat="1" x14ac:dyDescent="0.2">
      <c r="D1207" s="90"/>
      <c r="AR1207" s="232"/>
    </row>
    <row r="1208" spans="4:44" s="66" customFormat="1" x14ac:dyDescent="0.2">
      <c r="D1208" s="90"/>
      <c r="AR1208" s="232"/>
    </row>
    <row r="1209" spans="4:44" s="66" customFormat="1" x14ac:dyDescent="0.2">
      <c r="D1209" s="90"/>
      <c r="AR1209" s="232"/>
    </row>
    <row r="1210" spans="4:44" s="66" customFormat="1" x14ac:dyDescent="0.2">
      <c r="D1210" s="90"/>
      <c r="AR1210" s="232"/>
    </row>
    <row r="1211" spans="4:44" s="66" customFormat="1" x14ac:dyDescent="0.2">
      <c r="D1211" s="90"/>
      <c r="AR1211" s="232"/>
    </row>
    <row r="1212" spans="4:44" s="66" customFormat="1" x14ac:dyDescent="0.2">
      <c r="D1212" s="90"/>
      <c r="AR1212" s="232"/>
    </row>
    <row r="1213" spans="4:44" s="66" customFormat="1" x14ac:dyDescent="0.2">
      <c r="D1213" s="90"/>
      <c r="AR1213" s="232"/>
    </row>
    <row r="1214" spans="4:44" s="66" customFormat="1" x14ac:dyDescent="0.2">
      <c r="D1214" s="90"/>
      <c r="AR1214" s="232"/>
    </row>
    <row r="1215" spans="4:44" s="66" customFormat="1" x14ac:dyDescent="0.2">
      <c r="D1215" s="90"/>
      <c r="AR1215" s="232"/>
    </row>
    <row r="1216" spans="4:44" s="66" customFormat="1" x14ac:dyDescent="0.2">
      <c r="D1216" s="90"/>
      <c r="AR1216" s="232"/>
    </row>
    <row r="1217" spans="4:44" s="66" customFormat="1" x14ac:dyDescent="0.2">
      <c r="D1217" s="90"/>
      <c r="AR1217" s="232"/>
    </row>
    <row r="1218" spans="4:44" s="66" customFormat="1" x14ac:dyDescent="0.2">
      <c r="D1218" s="90"/>
      <c r="AR1218" s="232"/>
    </row>
    <row r="1219" spans="4:44" s="66" customFormat="1" x14ac:dyDescent="0.2">
      <c r="D1219" s="90"/>
      <c r="AR1219" s="232"/>
    </row>
    <row r="1220" spans="4:44" s="66" customFormat="1" x14ac:dyDescent="0.2">
      <c r="D1220" s="90"/>
      <c r="AR1220" s="232"/>
    </row>
    <row r="1221" spans="4:44" s="66" customFormat="1" x14ac:dyDescent="0.2">
      <c r="D1221" s="90"/>
      <c r="AR1221" s="232"/>
    </row>
    <row r="1222" spans="4:44" s="66" customFormat="1" x14ac:dyDescent="0.2">
      <c r="D1222" s="90"/>
      <c r="AR1222" s="232"/>
    </row>
    <row r="1223" spans="4:44" s="66" customFormat="1" x14ac:dyDescent="0.2">
      <c r="D1223" s="90"/>
      <c r="AR1223" s="232"/>
    </row>
    <row r="1224" spans="4:44" s="66" customFormat="1" x14ac:dyDescent="0.2">
      <c r="D1224" s="90"/>
      <c r="AR1224" s="232"/>
    </row>
    <row r="1225" spans="4:44" s="66" customFormat="1" x14ac:dyDescent="0.2">
      <c r="D1225" s="90"/>
      <c r="AR1225" s="232"/>
    </row>
    <row r="1226" spans="4:44" s="66" customFormat="1" x14ac:dyDescent="0.2">
      <c r="D1226" s="90"/>
      <c r="AR1226" s="232"/>
    </row>
    <row r="1227" spans="4:44" s="66" customFormat="1" x14ac:dyDescent="0.2">
      <c r="D1227" s="90"/>
      <c r="AR1227" s="232"/>
    </row>
    <row r="1228" spans="4:44" s="66" customFormat="1" x14ac:dyDescent="0.2">
      <c r="D1228" s="90"/>
      <c r="AR1228" s="232"/>
    </row>
    <row r="1229" spans="4:44" s="66" customFormat="1" x14ac:dyDescent="0.2">
      <c r="D1229" s="90"/>
      <c r="AR1229" s="232"/>
    </row>
    <row r="1230" spans="4:44" s="66" customFormat="1" x14ac:dyDescent="0.2">
      <c r="D1230" s="90"/>
      <c r="AR1230" s="232"/>
    </row>
    <row r="1231" spans="4:44" s="66" customFormat="1" x14ac:dyDescent="0.2">
      <c r="D1231" s="90"/>
      <c r="AR1231" s="232"/>
    </row>
    <row r="1232" spans="4:44" s="66" customFormat="1" x14ac:dyDescent="0.2">
      <c r="D1232" s="90"/>
      <c r="AR1232" s="232"/>
    </row>
    <row r="1233" spans="4:44" s="66" customFormat="1" x14ac:dyDescent="0.2">
      <c r="D1233" s="90"/>
      <c r="AR1233" s="232"/>
    </row>
    <row r="1234" spans="4:44" s="66" customFormat="1" x14ac:dyDescent="0.2">
      <c r="D1234" s="90"/>
      <c r="AR1234" s="232"/>
    </row>
    <row r="1235" spans="4:44" s="66" customFormat="1" x14ac:dyDescent="0.2">
      <c r="D1235" s="90"/>
      <c r="AR1235" s="232"/>
    </row>
    <row r="1236" spans="4:44" s="66" customFormat="1" x14ac:dyDescent="0.2">
      <c r="D1236" s="90"/>
      <c r="AR1236" s="232"/>
    </row>
    <row r="1237" spans="4:44" s="66" customFormat="1" x14ac:dyDescent="0.2">
      <c r="D1237" s="90"/>
      <c r="AR1237" s="232"/>
    </row>
    <row r="1238" spans="4:44" s="66" customFormat="1" x14ac:dyDescent="0.2">
      <c r="D1238" s="90"/>
      <c r="AR1238" s="232"/>
    </row>
    <row r="1239" spans="4:44" s="66" customFormat="1" x14ac:dyDescent="0.2">
      <c r="D1239" s="90"/>
      <c r="AR1239" s="232"/>
    </row>
    <row r="1240" spans="4:44" s="66" customFormat="1" x14ac:dyDescent="0.2">
      <c r="D1240" s="90"/>
      <c r="AR1240" s="232"/>
    </row>
    <row r="1241" spans="4:44" s="66" customFormat="1" x14ac:dyDescent="0.2">
      <c r="D1241" s="90"/>
      <c r="AR1241" s="232"/>
    </row>
    <row r="1242" spans="4:44" s="66" customFormat="1" x14ac:dyDescent="0.2">
      <c r="D1242" s="90"/>
      <c r="AR1242" s="232"/>
    </row>
    <row r="1243" spans="4:44" s="66" customFormat="1" x14ac:dyDescent="0.2">
      <c r="D1243" s="90"/>
      <c r="AR1243" s="232"/>
    </row>
    <row r="1244" spans="4:44" s="66" customFormat="1" x14ac:dyDescent="0.2">
      <c r="D1244" s="90"/>
      <c r="AR1244" s="232"/>
    </row>
    <row r="1245" spans="4:44" s="66" customFormat="1" x14ac:dyDescent="0.2">
      <c r="D1245" s="90"/>
      <c r="AR1245" s="232"/>
    </row>
    <row r="1246" spans="4:44" s="66" customFormat="1" x14ac:dyDescent="0.2">
      <c r="D1246" s="90"/>
      <c r="AR1246" s="232"/>
    </row>
    <row r="1247" spans="4:44" s="66" customFormat="1" x14ac:dyDescent="0.2">
      <c r="D1247" s="90"/>
      <c r="AR1247" s="232"/>
    </row>
    <row r="1248" spans="4:44" s="66" customFormat="1" x14ac:dyDescent="0.2">
      <c r="D1248" s="90"/>
      <c r="AR1248" s="232"/>
    </row>
    <row r="1249" spans="4:44" s="66" customFormat="1" x14ac:dyDescent="0.2">
      <c r="D1249" s="90"/>
      <c r="AR1249" s="232"/>
    </row>
    <row r="1250" spans="4:44" s="66" customFormat="1" x14ac:dyDescent="0.2">
      <c r="D1250" s="90"/>
      <c r="AR1250" s="232"/>
    </row>
    <row r="1251" spans="4:44" s="66" customFormat="1" x14ac:dyDescent="0.2">
      <c r="D1251" s="90"/>
      <c r="AR1251" s="232"/>
    </row>
    <row r="1252" spans="4:44" s="66" customFormat="1" x14ac:dyDescent="0.2">
      <c r="D1252" s="90"/>
      <c r="AR1252" s="232"/>
    </row>
    <row r="1253" spans="4:44" s="66" customFormat="1" x14ac:dyDescent="0.2">
      <c r="D1253" s="90"/>
      <c r="AR1253" s="232"/>
    </row>
    <row r="1254" spans="4:44" s="66" customFormat="1" x14ac:dyDescent="0.2">
      <c r="D1254" s="90"/>
      <c r="AR1254" s="232"/>
    </row>
    <row r="1255" spans="4:44" s="66" customFormat="1" x14ac:dyDescent="0.2">
      <c r="D1255" s="90"/>
      <c r="AR1255" s="232"/>
    </row>
    <row r="1256" spans="4:44" s="66" customFormat="1" x14ac:dyDescent="0.2">
      <c r="D1256" s="90"/>
      <c r="AR1256" s="232"/>
    </row>
    <row r="1257" spans="4:44" s="66" customFormat="1" x14ac:dyDescent="0.2">
      <c r="D1257" s="90"/>
      <c r="AR1257" s="232"/>
    </row>
    <row r="1258" spans="4:44" s="66" customFormat="1" x14ac:dyDescent="0.2">
      <c r="D1258" s="90"/>
      <c r="AR1258" s="232"/>
    </row>
    <row r="1259" spans="4:44" s="66" customFormat="1" x14ac:dyDescent="0.2">
      <c r="D1259" s="90"/>
      <c r="AR1259" s="232"/>
    </row>
    <row r="1260" spans="4:44" s="66" customFormat="1" x14ac:dyDescent="0.2">
      <c r="D1260" s="90"/>
      <c r="AR1260" s="232"/>
    </row>
    <row r="1261" spans="4:44" s="66" customFormat="1" x14ac:dyDescent="0.2">
      <c r="D1261" s="90"/>
      <c r="AR1261" s="232"/>
    </row>
    <row r="1262" spans="4:44" s="66" customFormat="1" x14ac:dyDescent="0.2">
      <c r="D1262" s="90"/>
      <c r="AR1262" s="232"/>
    </row>
    <row r="1263" spans="4:44" s="66" customFormat="1" x14ac:dyDescent="0.2">
      <c r="D1263" s="90"/>
      <c r="AR1263" s="232"/>
    </row>
    <row r="1264" spans="4:44" s="66" customFormat="1" x14ac:dyDescent="0.2">
      <c r="D1264" s="90"/>
      <c r="AR1264" s="232"/>
    </row>
    <row r="1265" spans="4:44" s="66" customFormat="1" x14ac:dyDescent="0.2">
      <c r="D1265" s="90"/>
      <c r="AR1265" s="232"/>
    </row>
    <row r="1266" spans="4:44" s="66" customFormat="1" x14ac:dyDescent="0.2">
      <c r="D1266" s="90"/>
      <c r="AR1266" s="232"/>
    </row>
    <row r="1267" spans="4:44" s="66" customFormat="1" x14ac:dyDescent="0.2">
      <c r="D1267" s="90"/>
      <c r="AR1267" s="232"/>
    </row>
    <row r="1268" spans="4:44" s="66" customFormat="1" x14ac:dyDescent="0.2">
      <c r="D1268" s="90"/>
      <c r="AR1268" s="232"/>
    </row>
    <row r="1269" spans="4:44" s="66" customFormat="1" x14ac:dyDescent="0.2">
      <c r="D1269" s="90"/>
      <c r="AR1269" s="232"/>
    </row>
    <row r="1270" spans="4:44" s="66" customFormat="1" x14ac:dyDescent="0.2">
      <c r="D1270" s="90"/>
      <c r="AR1270" s="232"/>
    </row>
    <row r="1271" spans="4:44" s="66" customFormat="1" x14ac:dyDescent="0.2">
      <c r="D1271" s="90"/>
      <c r="AR1271" s="232"/>
    </row>
    <row r="1272" spans="4:44" s="66" customFormat="1" x14ac:dyDescent="0.2">
      <c r="D1272" s="90"/>
      <c r="AR1272" s="232"/>
    </row>
    <row r="1273" spans="4:44" s="66" customFormat="1" x14ac:dyDescent="0.2">
      <c r="D1273" s="90"/>
      <c r="AR1273" s="232"/>
    </row>
    <row r="1274" spans="4:44" s="66" customFormat="1" x14ac:dyDescent="0.2">
      <c r="D1274" s="90"/>
      <c r="AR1274" s="232"/>
    </row>
    <row r="1275" spans="4:44" s="66" customFormat="1" x14ac:dyDescent="0.2">
      <c r="D1275" s="90"/>
      <c r="AR1275" s="232"/>
    </row>
    <row r="1276" spans="4:44" s="66" customFormat="1" x14ac:dyDescent="0.2">
      <c r="D1276" s="90"/>
      <c r="AR1276" s="232"/>
    </row>
    <row r="1277" spans="4:44" s="66" customFormat="1" x14ac:dyDescent="0.2">
      <c r="D1277" s="90"/>
      <c r="AR1277" s="232"/>
    </row>
    <row r="1278" spans="4:44" s="66" customFormat="1" x14ac:dyDescent="0.2">
      <c r="D1278" s="90"/>
      <c r="AR1278" s="232"/>
    </row>
    <row r="1279" spans="4:44" s="66" customFormat="1" x14ac:dyDescent="0.2">
      <c r="D1279" s="90"/>
      <c r="AR1279" s="232"/>
    </row>
    <row r="1280" spans="4:44" s="66" customFormat="1" x14ac:dyDescent="0.2">
      <c r="D1280" s="90"/>
      <c r="AR1280" s="232"/>
    </row>
    <row r="1281" spans="4:44" s="66" customFormat="1" x14ac:dyDescent="0.2">
      <c r="D1281" s="90"/>
      <c r="AR1281" s="232"/>
    </row>
    <row r="1282" spans="4:44" s="66" customFormat="1" x14ac:dyDescent="0.2">
      <c r="D1282" s="90"/>
      <c r="AR1282" s="232"/>
    </row>
    <row r="1283" spans="4:44" s="66" customFormat="1" x14ac:dyDescent="0.2">
      <c r="D1283" s="90"/>
      <c r="AR1283" s="232"/>
    </row>
    <row r="1284" spans="4:44" s="66" customFormat="1" x14ac:dyDescent="0.2">
      <c r="D1284" s="90"/>
      <c r="AR1284" s="232"/>
    </row>
    <row r="1285" spans="4:44" s="66" customFormat="1" x14ac:dyDescent="0.2">
      <c r="D1285" s="90"/>
      <c r="AR1285" s="232"/>
    </row>
    <row r="1286" spans="4:44" s="66" customFormat="1" x14ac:dyDescent="0.2">
      <c r="D1286" s="90"/>
      <c r="AR1286" s="232"/>
    </row>
    <row r="1287" spans="4:44" s="66" customFormat="1" x14ac:dyDescent="0.2">
      <c r="D1287" s="90"/>
      <c r="AR1287" s="232"/>
    </row>
    <row r="1288" spans="4:44" s="66" customFormat="1" x14ac:dyDescent="0.2">
      <c r="D1288" s="90"/>
      <c r="AR1288" s="232"/>
    </row>
    <row r="1289" spans="4:44" s="66" customFormat="1" x14ac:dyDescent="0.2">
      <c r="D1289" s="90"/>
      <c r="AR1289" s="232"/>
    </row>
    <row r="1290" spans="4:44" s="66" customFormat="1" x14ac:dyDescent="0.2">
      <c r="D1290" s="90"/>
      <c r="AR1290" s="232"/>
    </row>
    <row r="1291" spans="4:44" s="66" customFormat="1" x14ac:dyDescent="0.2">
      <c r="D1291" s="90"/>
      <c r="AR1291" s="232"/>
    </row>
    <row r="1292" spans="4:44" s="66" customFormat="1" x14ac:dyDescent="0.2">
      <c r="D1292" s="90"/>
      <c r="AR1292" s="232"/>
    </row>
    <row r="1293" spans="4:44" s="66" customFormat="1" x14ac:dyDescent="0.2">
      <c r="D1293" s="90"/>
      <c r="AR1293" s="232"/>
    </row>
    <row r="1294" spans="4:44" s="66" customFormat="1" x14ac:dyDescent="0.2">
      <c r="D1294" s="90"/>
      <c r="AR1294" s="232"/>
    </row>
    <row r="1295" spans="4:44" s="66" customFormat="1" x14ac:dyDescent="0.2">
      <c r="D1295" s="90"/>
      <c r="AR1295" s="232"/>
    </row>
    <row r="1296" spans="4:44" s="66" customFormat="1" x14ac:dyDescent="0.2">
      <c r="D1296" s="90"/>
      <c r="AR1296" s="232"/>
    </row>
    <row r="1297" spans="4:44" s="66" customFormat="1" x14ac:dyDescent="0.2">
      <c r="D1297" s="90"/>
      <c r="AR1297" s="232"/>
    </row>
    <row r="1298" spans="4:44" s="66" customFormat="1" x14ac:dyDescent="0.2">
      <c r="D1298" s="90"/>
      <c r="AR1298" s="232"/>
    </row>
    <row r="1299" spans="4:44" s="66" customFormat="1" x14ac:dyDescent="0.2">
      <c r="D1299" s="90"/>
      <c r="AR1299" s="232"/>
    </row>
    <row r="1300" spans="4:44" s="66" customFormat="1" x14ac:dyDescent="0.2">
      <c r="D1300" s="90"/>
      <c r="AR1300" s="232"/>
    </row>
    <row r="1301" spans="4:44" s="66" customFormat="1" x14ac:dyDescent="0.2">
      <c r="D1301" s="90"/>
      <c r="AR1301" s="232"/>
    </row>
    <row r="1302" spans="4:44" s="66" customFormat="1" x14ac:dyDescent="0.2">
      <c r="D1302" s="90"/>
      <c r="AR1302" s="232"/>
    </row>
    <row r="1303" spans="4:44" s="66" customFormat="1" x14ac:dyDescent="0.2">
      <c r="D1303" s="90"/>
      <c r="AR1303" s="232"/>
    </row>
    <row r="1304" spans="4:44" s="66" customFormat="1" x14ac:dyDescent="0.2">
      <c r="D1304" s="90"/>
      <c r="AR1304" s="232"/>
    </row>
    <row r="1305" spans="4:44" s="66" customFormat="1" x14ac:dyDescent="0.2">
      <c r="D1305" s="90"/>
      <c r="AR1305" s="232"/>
    </row>
    <row r="1306" spans="4:44" s="66" customFormat="1" x14ac:dyDescent="0.2">
      <c r="D1306" s="90"/>
      <c r="AR1306" s="232"/>
    </row>
    <row r="1307" spans="4:44" s="66" customFormat="1" x14ac:dyDescent="0.2">
      <c r="D1307" s="90"/>
      <c r="AR1307" s="232"/>
    </row>
    <row r="1308" spans="4:44" s="66" customFormat="1" x14ac:dyDescent="0.2">
      <c r="D1308" s="90"/>
      <c r="AR1308" s="232"/>
    </row>
    <row r="1309" spans="4:44" s="66" customFormat="1" x14ac:dyDescent="0.2">
      <c r="D1309" s="90"/>
      <c r="AR1309" s="232"/>
    </row>
    <row r="1310" spans="4:44" s="66" customFormat="1" x14ac:dyDescent="0.2">
      <c r="D1310" s="90"/>
      <c r="AR1310" s="232"/>
    </row>
    <row r="1311" spans="4:44" s="66" customFormat="1" x14ac:dyDescent="0.2">
      <c r="D1311" s="90"/>
      <c r="AR1311" s="232"/>
    </row>
    <row r="1312" spans="4:44" s="66" customFormat="1" x14ac:dyDescent="0.2">
      <c r="D1312" s="90"/>
      <c r="AR1312" s="232"/>
    </row>
    <row r="1313" spans="4:44" s="66" customFormat="1" x14ac:dyDescent="0.2">
      <c r="D1313" s="90"/>
      <c r="AR1313" s="232"/>
    </row>
    <row r="1314" spans="4:44" s="66" customFormat="1" x14ac:dyDescent="0.2">
      <c r="D1314" s="90"/>
      <c r="AR1314" s="232"/>
    </row>
    <row r="1315" spans="4:44" s="66" customFormat="1" x14ac:dyDescent="0.2">
      <c r="D1315" s="90"/>
      <c r="AR1315" s="232"/>
    </row>
    <row r="1316" spans="4:44" s="66" customFormat="1" x14ac:dyDescent="0.2">
      <c r="D1316" s="90"/>
      <c r="AR1316" s="232"/>
    </row>
    <row r="1317" spans="4:44" s="66" customFormat="1" x14ac:dyDescent="0.2">
      <c r="D1317" s="90"/>
      <c r="AR1317" s="232"/>
    </row>
    <row r="1318" spans="4:44" s="66" customFormat="1" x14ac:dyDescent="0.2">
      <c r="D1318" s="90"/>
      <c r="AR1318" s="232"/>
    </row>
    <row r="1319" spans="4:44" s="66" customFormat="1" x14ac:dyDescent="0.2">
      <c r="D1319" s="90"/>
      <c r="AR1319" s="232"/>
    </row>
    <row r="1320" spans="4:44" s="66" customFormat="1" x14ac:dyDescent="0.2">
      <c r="D1320" s="90"/>
      <c r="AR1320" s="232"/>
    </row>
    <row r="1321" spans="4:44" s="66" customFormat="1" x14ac:dyDescent="0.2">
      <c r="D1321" s="90"/>
      <c r="AR1321" s="232"/>
    </row>
    <row r="1322" spans="4:44" s="66" customFormat="1" x14ac:dyDescent="0.2">
      <c r="D1322" s="90"/>
      <c r="AR1322" s="232"/>
    </row>
    <row r="1323" spans="4:44" s="66" customFormat="1" x14ac:dyDescent="0.2">
      <c r="D1323" s="90"/>
      <c r="AR1323" s="232"/>
    </row>
    <row r="1324" spans="4:44" s="66" customFormat="1" x14ac:dyDescent="0.2">
      <c r="D1324" s="90"/>
      <c r="AR1324" s="232"/>
    </row>
    <row r="1325" spans="4:44" s="66" customFormat="1" x14ac:dyDescent="0.2">
      <c r="D1325" s="90"/>
      <c r="AR1325" s="232"/>
    </row>
    <row r="1326" spans="4:44" s="66" customFormat="1" x14ac:dyDescent="0.2">
      <c r="D1326" s="90"/>
      <c r="AR1326" s="232"/>
    </row>
    <row r="1327" spans="4:44" s="66" customFormat="1" x14ac:dyDescent="0.2">
      <c r="D1327" s="90"/>
      <c r="AR1327" s="232"/>
    </row>
    <row r="1328" spans="4:44" s="66" customFormat="1" x14ac:dyDescent="0.2">
      <c r="D1328" s="90"/>
      <c r="AR1328" s="232"/>
    </row>
    <row r="1329" spans="4:44" s="66" customFormat="1" x14ac:dyDescent="0.2">
      <c r="D1329" s="90"/>
      <c r="AR1329" s="232"/>
    </row>
    <row r="1330" spans="4:44" s="66" customFormat="1" x14ac:dyDescent="0.2">
      <c r="D1330" s="90"/>
      <c r="AR1330" s="232"/>
    </row>
    <row r="1331" spans="4:44" s="66" customFormat="1" x14ac:dyDescent="0.2">
      <c r="D1331" s="90"/>
      <c r="AR1331" s="232"/>
    </row>
    <row r="1332" spans="4:44" s="66" customFormat="1" x14ac:dyDescent="0.2">
      <c r="D1332" s="90"/>
      <c r="AR1332" s="232"/>
    </row>
    <row r="1333" spans="4:44" s="66" customFormat="1" x14ac:dyDescent="0.2">
      <c r="D1333" s="90"/>
      <c r="AR1333" s="232"/>
    </row>
    <row r="1334" spans="4:44" s="66" customFormat="1" x14ac:dyDescent="0.2">
      <c r="D1334" s="90"/>
      <c r="AR1334" s="232"/>
    </row>
    <row r="1335" spans="4:44" s="66" customFormat="1" x14ac:dyDescent="0.2">
      <c r="D1335" s="90"/>
      <c r="AR1335" s="232"/>
    </row>
    <row r="1336" spans="4:44" s="66" customFormat="1" x14ac:dyDescent="0.2">
      <c r="D1336" s="90"/>
      <c r="AR1336" s="232"/>
    </row>
    <row r="1337" spans="4:44" s="66" customFormat="1" x14ac:dyDescent="0.2">
      <c r="D1337" s="90"/>
      <c r="AR1337" s="232"/>
    </row>
    <row r="1338" spans="4:44" s="66" customFormat="1" x14ac:dyDescent="0.2">
      <c r="D1338" s="90"/>
      <c r="AR1338" s="232"/>
    </row>
    <row r="1339" spans="4:44" s="66" customFormat="1" x14ac:dyDescent="0.2">
      <c r="D1339" s="90"/>
      <c r="AR1339" s="232"/>
    </row>
    <row r="1340" spans="4:44" s="66" customFormat="1" x14ac:dyDescent="0.2">
      <c r="D1340" s="90"/>
      <c r="AR1340" s="232"/>
    </row>
    <row r="1341" spans="4:44" s="66" customFormat="1" x14ac:dyDescent="0.2">
      <c r="D1341" s="90"/>
      <c r="AR1341" s="232"/>
    </row>
    <row r="1342" spans="4:44" s="66" customFormat="1" x14ac:dyDescent="0.2">
      <c r="D1342" s="90"/>
      <c r="AR1342" s="232"/>
    </row>
    <row r="1343" spans="4:44" s="66" customFormat="1" x14ac:dyDescent="0.2">
      <c r="D1343" s="90"/>
      <c r="AR1343" s="232"/>
    </row>
    <row r="1344" spans="4:44" s="66" customFormat="1" x14ac:dyDescent="0.2">
      <c r="D1344" s="90"/>
      <c r="AR1344" s="232"/>
    </row>
    <row r="1345" spans="4:44" s="66" customFormat="1" x14ac:dyDescent="0.2">
      <c r="D1345" s="90"/>
      <c r="AR1345" s="232"/>
    </row>
    <row r="1346" spans="4:44" s="66" customFormat="1" x14ac:dyDescent="0.2">
      <c r="D1346" s="90"/>
      <c r="AR1346" s="232"/>
    </row>
    <row r="1347" spans="4:44" s="66" customFormat="1" x14ac:dyDescent="0.2">
      <c r="D1347" s="90"/>
      <c r="AR1347" s="232"/>
    </row>
    <row r="1348" spans="4:44" s="66" customFormat="1" x14ac:dyDescent="0.2">
      <c r="D1348" s="90"/>
      <c r="AR1348" s="232"/>
    </row>
    <row r="1349" spans="4:44" s="66" customFormat="1" x14ac:dyDescent="0.2">
      <c r="D1349" s="90"/>
      <c r="AR1349" s="232"/>
    </row>
    <row r="1350" spans="4:44" s="66" customFormat="1" x14ac:dyDescent="0.2">
      <c r="D1350" s="90"/>
      <c r="AR1350" s="232"/>
    </row>
    <row r="1351" spans="4:44" s="66" customFormat="1" x14ac:dyDescent="0.2">
      <c r="D1351" s="90"/>
      <c r="AR1351" s="232"/>
    </row>
    <row r="1352" spans="4:44" s="66" customFormat="1" x14ac:dyDescent="0.2">
      <c r="D1352" s="90"/>
      <c r="AR1352" s="232"/>
    </row>
    <row r="1353" spans="4:44" s="66" customFormat="1" x14ac:dyDescent="0.2">
      <c r="D1353" s="90"/>
      <c r="AR1353" s="232"/>
    </row>
    <row r="1354" spans="4:44" s="66" customFormat="1" x14ac:dyDescent="0.2">
      <c r="D1354" s="90"/>
      <c r="AR1354" s="232"/>
    </row>
    <row r="1355" spans="4:44" s="66" customFormat="1" x14ac:dyDescent="0.2">
      <c r="D1355" s="90"/>
      <c r="AR1355" s="232"/>
    </row>
    <row r="1356" spans="4:44" s="66" customFormat="1" x14ac:dyDescent="0.2">
      <c r="D1356" s="90"/>
      <c r="AR1356" s="232"/>
    </row>
    <row r="1357" spans="4:44" s="66" customFormat="1" x14ac:dyDescent="0.2">
      <c r="D1357" s="90"/>
      <c r="AR1357" s="232"/>
    </row>
    <row r="1358" spans="4:44" s="66" customFormat="1" x14ac:dyDescent="0.2">
      <c r="D1358" s="90"/>
      <c r="AR1358" s="232"/>
    </row>
    <row r="1359" spans="4:44" s="66" customFormat="1" x14ac:dyDescent="0.2">
      <c r="D1359" s="90"/>
      <c r="AR1359" s="232"/>
    </row>
    <row r="1360" spans="4:44" s="66" customFormat="1" x14ac:dyDescent="0.2">
      <c r="D1360" s="90"/>
      <c r="AR1360" s="232"/>
    </row>
    <row r="1361" spans="4:44" s="66" customFormat="1" x14ac:dyDescent="0.2">
      <c r="D1361" s="90"/>
      <c r="AR1361" s="232"/>
    </row>
    <row r="1362" spans="4:44" s="66" customFormat="1" x14ac:dyDescent="0.2">
      <c r="D1362" s="90"/>
      <c r="AR1362" s="232"/>
    </row>
    <row r="1363" spans="4:44" s="66" customFormat="1" x14ac:dyDescent="0.2">
      <c r="D1363" s="90"/>
      <c r="AR1363" s="232"/>
    </row>
    <row r="1364" spans="4:44" s="66" customFormat="1" x14ac:dyDescent="0.2">
      <c r="D1364" s="90"/>
      <c r="AR1364" s="232"/>
    </row>
    <row r="1365" spans="4:44" s="66" customFormat="1" x14ac:dyDescent="0.2">
      <c r="D1365" s="90"/>
      <c r="AR1365" s="232"/>
    </row>
    <row r="1366" spans="4:44" s="66" customFormat="1" x14ac:dyDescent="0.2">
      <c r="D1366" s="90"/>
      <c r="AR1366" s="232"/>
    </row>
    <row r="1367" spans="4:44" s="66" customFormat="1" x14ac:dyDescent="0.2">
      <c r="D1367" s="90"/>
      <c r="AR1367" s="232"/>
    </row>
    <row r="1368" spans="4:44" s="66" customFormat="1" x14ac:dyDescent="0.2">
      <c r="D1368" s="90"/>
      <c r="AR1368" s="232"/>
    </row>
    <row r="1369" spans="4:44" s="66" customFormat="1" x14ac:dyDescent="0.2">
      <c r="D1369" s="90"/>
      <c r="AR1369" s="232"/>
    </row>
    <row r="1370" spans="4:44" s="66" customFormat="1" x14ac:dyDescent="0.2">
      <c r="D1370" s="90"/>
      <c r="AR1370" s="232"/>
    </row>
    <row r="1371" spans="4:44" s="66" customFormat="1" x14ac:dyDescent="0.2">
      <c r="D1371" s="90"/>
      <c r="AR1371" s="232"/>
    </row>
    <row r="1372" spans="4:44" s="66" customFormat="1" x14ac:dyDescent="0.2">
      <c r="D1372" s="90"/>
      <c r="AR1372" s="232"/>
    </row>
    <row r="1373" spans="4:44" s="66" customFormat="1" x14ac:dyDescent="0.2">
      <c r="D1373" s="90"/>
      <c r="AR1373" s="232"/>
    </row>
    <row r="1374" spans="4:44" s="66" customFormat="1" x14ac:dyDescent="0.2">
      <c r="D1374" s="90"/>
      <c r="AR1374" s="232"/>
    </row>
    <row r="1375" spans="4:44" s="66" customFormat="1" x14ac:dyDescent="0.2">
      <c r="D1375" s="90"/>
      <c r="AR1375" s="232"/>
    </row>
    <row r="1376" spans="4:44" s="66" customFormat="1" x14ac:dyDescent="0.2">
      <c r="D1376" s="90"/>
      <c r="AR1376" s="232"/>
    </row>
    <row r="1377" spans="4:44" s="66" customFormat="1" x14ac:dyDescent="0.2">
      <c r="D1377" s="90"/>
      <c r="AR1377" s="232"/>
    </row>
    <row r="1378" spans="4:44" s="66" customFormat="1" x14ac:dyDescent="0.2">
      <c r="D1378" s="90"/>
      <c r="AR1378" s="232"/>
    </row>
    <row r="1379" spans="4:44" s="66" customFormat="1" x14ac:dyDescent="0.2">
      <c r="D1379" s="90"/>
      <c r="AR1379" s="232"/>
    </row>
    <row r="1380" spans="4:44" s="66" customFormat="1" x14ac:dyDescent="0.2">
      <c r="D1380" s="90"/>
      <c r="AR1380" s="232"/>
    </row>
    <row r="1381" spans="4:44" s="66" customFormat="1" x14ac:dyDescent="0.2">
      <c r="D1381" s="90"/>
      <c r="AR1381" s="232"/>
    </row>
    <row r="1382" spans="4:44" s="66" customFormat="1" x14ac:dyDescent="0.2">
      <c r="D1382" s="90"/>
      <c r="AR1382" s="232"/>
    </row>
    <row r="1383" spans="4:44" s="66" customFormat="1" x14ac:dyDescent="0.2">
      <c r="D1383" s="90"/>
      <c r="AR1383" s="232"/>
    </row>
    <row r="1384" spans="4:44" s="66" customFormat="1" x14ac:dyDescent="0.2">
      <c r="D1384" s="90"/>
      <c r="AR1384" s="232"/>
    </row>
    <row r="1385" spans="4:44" s="66" customFormat="1" x14ac:dyDescent="0.2">
      <c r="D1385" s="90"/>
      <c r="AR1385" s="232"/>
    </row>
    <row r="1386" spans="4:44" s="66" customFormat="1" x14ac:dyDescent="0.2">
      <c r="D1386" s="90"/>
      <c r="AR1386" s="232"/>
    </row>
    <row r="1387" spans="4:44" s="66" customFormat="1" x14ac:dyDescent="0.2">
      <c r="D1387" s="90"/>
      <c r="AR1387" s="232"/>
    </row>
    <row r="1388" spans="4:44" s="66" customFormat="1" x14ac:dyDescent="0.2">
      <c r="D1388" s="90"/>
      <c r="AR1388" s="232"/>
    </row>
    <row r="1389" spans="4:44" s="66" customFormat="1" x14ac:dyDescent="0.2">
      <c r="D1389" s="90"/>
      <c r="AR1389" s="232"/>
    </row>
    <row r="1390" spans="4:44" s="66" customFormat="1" x14ac:dyDescent="0.2">
      <c r="D1390" s="90"/>
      <c r="AR1390" s="232"/>
    </row>
    <row r="1391" spans="4:44" s="66" customFormat="1" x14ac:dyDescent="0.2">
      <c r="D1391" s="90"/>
      <c r="AR1391" s="232"/>
    </row>
    <row r="1392" spans="4:44" s="66" customFormat="1" x14ac:dyDescent="0.2">
      <c r="D1392" s="90"/>
      <c r="AR1392" s="232"/>
    </row>
    <row r="1393" spans="4:44" s="66" customFormat="1" x14ac:dyDescent="0.2">
      <c r="D1393" s="90"/>
      <c r="AR1393" s="232"/>
    </row>
    <row r="1394" spans="4:44" s="66" customFormat="1" x14ac:dyDescent="0.2">
      <c r="D1394" s="90"/>
      <c r="AR1394" s="232"/>
    </row>
    <row r="1395" spans="4:44" s="66" customFormat="1" x14ac:dyDescent="0.2">
      <c r="D1395" s="90"/>
      <c r="AR1395" s="232"/>
    </row>
    <row r="1396" spans="4:44" s="66" customFormat="1" x14ac:dyDescent="0.2">
      <c r="D1396" s="90"/>
      <c r="AR1396" s="232"/>
    </row>
    <row r="1397" spans="4:44" s="66" customFormat="1" x14ac:dyDescent="0.2">
      <c r="D1397" s="90"/>
      <c r="AR1397" s="232"/>
    </row>
    <row r="1398" spans="4:44" s="66" customFormat="1" x14ac:dyDescent="0.2">
      <c r="D1398" s="90"/>
      <c r="AR1398" s="232"/>
    </row>
    <row r="1399" spans="4:44" s="66" customFormat="1" x14ac:dyDescent="0.2">
      <c r="D1399" s="90"/>
      <c r="AR1399" s="232"/>
    </row>
    <row r="1400" spans="4:44" s="66" customFormat="1" x14ac:dyDescent="0.2">
      <c r="D1400" s="90"/>
      <c r="AR1400" s="232"/>
    </row>
    <row r="1401" spans="4:44" s="66" customFormat="1" x14ac:dyDescent="0.2">
      <c r="D1401" s="90"/>
      <c r="AR1401" s="232"/>
    </row>
    <row r="1402" spans="4:44" s="66" customFormat="1" x14ac:dyDescent="0.2">
      <c r="D1402" s="90"/>
      <c r="AR1402" s="232"/>
    </row>
    <row r="1403" spans="4:44" s="66" customFormat="1" x14ac:dyDescent="0.2">
      <c r="D1403" s="90"/>
      <c r="AR1403" s="232"/>
    </row>
    <row r="1404" spans="4:44" s="66" customFormat="1" x14ac:dyDescent="0.2">
      <c r="D1404" s="90"/>
      <c r="AR1404" s="232"/>
    </row>
    <row r="1405" spans="4:44" s="66" customFormat="1" x14ac:dyDescent="0.2">
      <c r="D1405" s="90"/>
      <c r="AR1405" s="232"/>
    </row>
    <row r="1406" spans="4:44" s="66" customFormat="1" x14ac:dyDescent="0.2">
      <c r="D1406" s="90"/>
      <c r="AR1406" s="232"/>
    </row>
    <row r="1407" spans="4:44" s="66" customFormat="1" x14ac:dyDescent="0.2">
      <c r="D1407" s="90"/>
      <c r="AR1407" s="232"/>
    </row>
    <row r="1408" spans="4:44" s="66" customFormat="1" x14ac:dyDescent="0.2">
      <c r="D1408" s="90"/>
      <c r="AR1408" s="232"/>
    </row>
    <row r="1409" spans="4:44" s="66" customFormat="1" x14ac:dyDescent="0.2">
      <c r="D1409" s="90"/>
      <c r="AR1409" s="232"/>
    </row>
    <row r="1410" spans="4:44" s="66" customFormat="1" x14ac:dyDescent="0.2">
      <c r="D1410" s="90"/>
      <c r="AR1410" s="232"/>
    </row>
    <row r="1411" spans="4:44" s="66" customFormat="1" x14ac:dyDescent="0.2">
      <c r="D1411" s="90"/>
      <c r="AR1411" s="232"/>
    </row>
    <row r="1412" spans="4:44" s="66" customFormat="1" x14ac:dyDescent="0.2">
      <c r="D1412" s="90"/>
      <c r="AR1412" s="232"/>
    </row>
    <row r="1413" spans="4:44" s="66" customFormat="1" x14ac:dyDescent="0.2">
      <c r="D1413" s="90"/>
      <c r="AR1413" s="232"/>
    </row>
    <row r="1414" spans="4:44" s="66" customFormat="1" x14ac:dyDescent="0.2">
      <c r="D1414" s="90"/>
      <c r="AR1414" s="232"/>
    </row>
    <row r="1415" spans="4:44" s="66" customFormat="1" x14ac:dyDescent="0.2">
      <c r="D1415" s="90"/>
      <c r="AR1415" s="232"/>
    </row>
    <row r="1416" spans="4:44" s="66" customFormat="1" x14ac:dyDescent="0.2">
      <c r="D1416" s="90"/>
      <c r="AR1416" s="232"/>
    </row>
    <row r="1417" spans="4:44" s="66" customFormat="1" x14ac:dyDescent="0.2">
      <c r="D1417" s="90"/>
      <c r="AR1417" s="232"/>
    </row>
    <row r="1418" spans="4:44" s="66" customFormat="1" x14ac:dyDescent="0.2">
      <c r="D1418" s="90"/>
      <c r="AR1418" s="232"/>
    </row>
    <row r="1419" spans="4:44" s="66" customFormat="1" x14ac:dyDescent="0.2">
      <c r="D1419" s="90"/>
      <c r="AR1419" s="232"/>
    </row>
    <row r="1420" spans="4:44" s="66" customFormat="1" x14ac:dyDescent="0.2">
      <c r="D1420" s="90"/>
      <c r="AR1420" s="232"/>
    </row>
    <row r="1421" spans="4:44" s="66" customFormat="1" x14ac:dyDescent="0.2">
      <c r="D1421" s="90"/>
      <c r="AR1421" s="232"/>
    </row>
    <row r="1422" spans="4:44" s="66" customFormat="1" x14ac:dyDescent="0.2">
      <c r="D1422" s="90"/>
      <c r="AR1422" s="232"/>
    </row>
    <row r="1423" spans="4:44" s="66" customFormat="1" x14ac:dyDescent="0.2">
      <c r="D1423" s="90"/>
      <c r="AR1423" s="232"/>
    </row>
    <row r="1424" spans="4:44" s="66" customFormat="1" x14ac:dyDescent="0.2">
      <c r="D1424" s="90"/>
      <c r="AR1424" s="232"/>
    </row>
    <row r="1425" spans="4:44" s="66" customFormat="1" x14ac:dyDescent="0.2">
      <c r="D1425" s="90"/>
      <c r="AR1425" s="232"/>
    </row>
    <row r="1426" spans="4:44" s="66" customFormat="1" x14ac:dyDescent="0.2">
      <c r="D1426" s="90"/>
      <c r="AR1426" s="232"/>
    </row>
    <row r="1427" spans="4:44" s="66" customFormat="1" x14ac:dyDescent="0.2">
      <c r="D1427" s="90"/>
      <c r="AR1427" s="232"/>
    </row>
    <row r="1428" spans="4:44" s="66" customFormat="1" x14ac:dyDescent="0.2">
      <c r="D1428" s="90"/>
      <c r="AR1428" s="232"/>
    </row>
    <row r="1429" spans="4:44" s="66" customFormat="1" x14ac:dyDescent="0.2">
      <c r="D1429" s="90"/>
      <c r="AR1429" s="232"/>
    </row>
    <row r="1430" spans="4:44" s="66" customFormat="1" x14ac:dyDescent="0.2">
      <c r="D1430" s="90"/>
      <c r="AR1430" s="232"/>
    </row>
    <row r="1431" spans="4:44" s="66" customFormat="1" x14ac:dyDescent="0.2">
      <c r="D1431" s="90"/>
      <c r="AR1431" s="232"/>
    </row>
    <row r="1432" spans="4:44" s="66" customFormat="1" x14ac:dyDescent="0.2">
      <c r="D1432" s="90"/>
      <c r="AR1432" s="232"/>
    </row>
    <row r="1433" spans="4:44" s="66" customFormat="1" x14ac:dyDescent="0.2">
      <c r="D1433" s="90"/>
      <c r="AR1433" s="232"/>
    </row>
    <row r="1434" spans="4:44" s="66" customFormat="1" x14ac:dyDescent="0.2">
      <c r="D1434" s="90"/>
      <c r="AR1434" s="232"/>
    </row>
    <row r="1435" spans="4:44" s="66" customFormat="1" x14ac:dyDescent="0.2">
      <c r="D1435" s="90"/>
      <c r="AR1435" s="232"/>
    </row>
    <row r="1436" spans="4:44" s="66" customFormat="1" x14ac:dyDescent="0.2">
      <c r="D1436" s="90"/>
      <c r="AR1436" s="232"/>
    </row>
    <row r="1437" spans="4:44" s="66" customFormat="1" x14ac:dyDescent="0.2">
      <c r="D1437" s="90"/>
      <c r="AR1437" s="232"/>
    </row>
    <row r="1438" spans="4:44" s="66" customFormat="1" x14ac:dyDescent="0.2">
      <c r="D1438" s="90"/>
      <c r="AR1438" s="232"/>
    </row>
    <row r="1439" spans="4:44" s="66" customFormat="1" x14ac:dyDescent="0.2">
      <c r="D1439" s="90"/>
      <c r="AR1439" s="232"/>
    </row>
    <row r="1440" spans="4:44" s="66" customFormat="1" x14ac:dyDescent="0.2">
      <c r="D1440" s="90"/>
      <c r="AR1440" s="232"/>
    </row>
    <row r="1441" spans="4:44" s="66" customFormat="1" x14ac:dyDescent="0.2">
      <c r="D1441" s="90"/>
      <c r="AR1441" s="232"/>
    </row>
    <row r="1442" spans="4:44" s="66" customFormat="1" x14ac:dyDescent="0.2">
      <c r="D1442" s="90"/>
      <c r="AR1442" s="232"/>
    </row>
    <row r="1443" spans="4:44" s="66" customFormat="1" x14ac:dyDescent="0.2">
      <c r="D1443" s="90"/>
      <c r="AR1443" s="232"/>
    </row>
    <row r="1444" spans="4:44" s="66" customFormat="1" x14ac:dyDescent="0.2">
      <c r="D1444" s="90"/>
      <c r="AR1444" s="232"/>
    </row>
    <row r="1445" spans="4:44" s="66" customFormat="1" x14ac:dyDescent="0.2">
      <c r="D1445" s="90"/>
      <c r="AR1445" s="232"/>
    </row>
    <row r="1446" spans="4:44" s="66" customFormat="1" x14ac:dyDescent="0.2">
      <c r="D1446" s="90"/>
      <c r="AR1446" s="232"/>
    </row>
    <row r="1447" spans="4:44" s="66" customFormat="1" x14ac:dyDescent="0.2">
      <c r="D1447" s="90"/>
      <c r="AR1447" s="232"/>
    </row>
    <row r="1448" spans="4:44" s="66" customFormat="1" x14ac:dyDescent="0.2">
      <c r="D1448" s="90"/>
      <c r="AR1448" s="232"/>
    </row>
    <row r="1449" spans="4:44" s="66" customFormat="1" x14ac:dyDescent="0.2">
      <c r="D1449" s="90"/>
      <c r="AR1449" s="232"/>
    </row>
    <row r="1450" spans="4:44" s="66" customFormat="1" x14ac:dyDescent="0.2">
      <c r="D1450" s="90"/>
      <c r="AR1450" s="232"/>
    </row>
    <row r="1451" spans="4:44" s="66" customFormat="1" x14ac:dyDescent="0.2">
      <c r="D1451" s="90"/>
      <c r="AR1451" s="232"/>
    </row>
    <row r="1452" spans="4:44" s="66" customFormat="1" x14ac:dyDescent="0.2">
      <c r="D1452" s="90"/>
      <c r="AR1452" s="232"/>
    </row>
    <row r="1453" spans="4:44" s="66" customFormat="1" x14ac:dyDescent="0.2">
      <c r="D1453" s="90"/>
      <c r="AR1453" s="232"/>
    </row>
    <row r="1454" spans="4:44" s="66" customFormat="1" x14ac:dyDescent="0.2">
      <c r="D1454" s="90"/>
      <c r="AR1454" s="232"/>
    </row>
    <row r="1455" spans="4:44" s="66" customFormat="1" x14ac:dyDescent="0.2">
      <c r="D1455" s="90"/>
      <c r="AR1455" s="232"/>
    </row>
    <row r="1456" spans="4:44" s="66" customFormat="1" x14ac:dyDescent="0.2">
      <c r="D1456" s="90"/>
      <c r="AR1456" s="232"/>
    </row>
    <row r="1457" spans="4:44" s="66" customFormat="1" x14ac:dyDescent="0.2">
      <c r="D1457" s="90"/>
      <c r="AR1457" s="232"/>
    </row>
    <row r="1458" spans="4:44" s="66" customFormat="1" x14ac:dyDescent="0.2">
      <c r="D1458" s="90"/>
      <c r="AR1458" s="232"/>
    </row>
    <row r="1459" spans="4:44" s="66" customFormat="1" x14ac:dyDescent="0.2">
      <c r="D1459" s="90"/>
      <c r="AR1459" s="232"/>
    </row>
    <row r="1460" spans="4:44" s="66" customFormat="1" x14ac:dyDescent="0.2">
      <c r="D1460" s="90"/>
      <c r="AR1460" s="232"/>
    </row>
    <row r="1461" spans="4:44" s="66" customFormat="1" x14ac:dyDescent="0.2">
      <c r="D1461" s="90"/>
      <c r="AR1461" s="232"/>
    </row>
    <row r="1462" spans="4:44" s="66" customFormat="1" x14ac:dyDescent="0.2">
      <c r="D1462" s="90"/>
      <c r="AR1462" s="232"/>
    </row>
    <row r="1463" spans="4:44" s="66" customFormat="1" x14ac:dyDescent="0.2">
      <c r="D1463" s="90"/>
      <c r="AR1463" s="232"/>
    </row>
    <row r="1464" spans="4:44" s="66" customFormat="1" x14ac:dyDescent="0.2">
      <c r="D1464" s="90"/>
      <c r="AR1464" s="232"/>
    </row>
    <row r="1465" spans="4:44" s="66" customFormat="1" x14ac:dyDescent="0.2">
      <c r="D1465" s="90"/>
      <c r="AR1465" s="232"/>
    </row>
    <row r="1466" spans="4:44" s="66" customFormat="1" x14ac:dyDescent="0.2">
      <c r="D1466" s="90"/>
      <c r="AR1466" s="232"/>
    </row>
    <row r="1467" spans="4:44" s="66" customFormat="1" x14ac:dyDescent="0.2">
      <c r="D1467" s="90"/>
      <c r="AR1467" s="232"/>
    </row>
    <row r="1468" spans="4:44" s="66" customFormat="1" x14ac:dyDescent="0.2">
      <c r="D1468" s="90"/>
      <c r="AR1468" s="232"/>
    </row>
    <row r="1469" spans="4:44" s="66" customFormat="1" x14ac:dyDescent="0.2">
      <c r="D1469" s="90"/>
      <c r="AR1469" s="232"/>
    </row>
    <row r="1470" spans="4:44" s="66" customFormat="1" x14ac:dyDescent="0.2">
      <c r="D1470" s="90"/>
      <c r="AR1470" s="232"/>
    </row>
    <row r="1471" spans="4:44" s="66" customFormat="1" x14ac:dyDescent="0.2">
      <c r="D1471" s="90"/>
      <c r="AR1471" s="232"/>
    </row>
    <row r="1472" spans="4:44" s="66" customFormat="1" x14ac:dyDescent="0.2">
      <c r="D1472" s="90"/>
      <c r="AR1472" s="232"/>
    </row>
    <row r="1473" spans="4:44" s="66" customFormat="1" x14ac:dyDescent="0.2">
      <c r="D1473" s="90"/>
      <c r="AR1473" s="232"/>
    </row>
    <row r="1474" spans="4:44" s="66" customFormat="1" x14ac:dyDescent="0.2">
      <c r="D1474" s="90"/>
      <c r="AR1474" s="232"/>
    </row>
    <row r="1475" spans="4:44" s="66" customFormat="1" x14ac:dyDescent="0.2">
      <c r="D1475" s="90"/>
      <c r="AR1475" s="232"/>
    </row>
  </sheetData>
  <mergeCells count="36">
    <mergeCell ref="AJ6:AK6"/>
    <mergeCell ref="AL6:AM6"/>
    <mergeCell ref="AN6:AO6"/>
    <mergeCell ref="AP6:AQ6"/>
    <mergeCell ref="E6:J6"/>
    <mergeCell ref="Z6:AA6"/>
    <mergeCell ref="AB6:AC6"/>
    <mergeCell ref="AH6:AI6"/>
    <mergeCell ref="X6:Y6"/>
    <mergeCell ref="Q6:R6"/>
    <mergeCell ref="L6:M6"/>
    <mergeCell ref="AF6:AG6"/>
    <mergeCell ref="BK6:BL6"/>
    <mergeCell ref="BM6:BN6"/>
    <mergeCell ref="AS6:AT6"/>
    <mergeCell ref="AU6:AV6"/>
    <mergeCell ref="AW6:AX6"/>
    <mergeCell ref="AY6:AZ6"/>
    <mergeCell ref="BR6:BS6"/>
    <mergeCell ref="BT6:BU6"/>
    <mergeCell ref="BV6:BW6"/>
    <mergeCell ref="BX6:BY6"/>
    <mergeCell ref="BA6:BB6"/>
    <mergeCell ref="BC6:BD6"/>
    <mergeCell ref="BE6:BF6"/>
    <mergeCell ref="BP6:BQ6"/>
    <mergeCell ref="BG6:BH6"/>
    <mergeCell ref="BI6:BJ6"/>
    <mergeCell ref="CF6:CG6"/>
    <mergeCell ref="CS6:CT6"/>
    <mergeCell ref="CU6:CV6"/>
    <mergeCell ref="CH6:CI6"/>
    <mergeCell ref="CQ6:CR6"/>
    <mergeCell ref="BZ6:CA6"/>
    <mergeCell ref="CB6:CC6"/>
    <mergeCell ref="CD6:CE6"/>
  </mergeCells>
  <pageMargins left="0.2" right="0.23" top="0.52" bottom="0.54" header="0.5" footer="0.5"/>
  <pageSetup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Lavo Fcst</vt:lpstr>
      <vt:lpstr>Sheet1</vt:lpstr>
      <vt:lpstr>Forecast</vt:lpstr>
      <vt:lpstr>Storage Balance</vt:lpstr>
      <vt:lpstr>Gas Demand Outlook</vt:lpstr>
      <vt:lpstr>Curves</vt:lpstr>
      <vt:lpstr>Spark Spread</vt:lpstr>
      <vt:lpstr>Power Curve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'Storage Balance'!Print_Area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2000-12-21T19:52:51Z</cp:lastPrinted>
  <dcterms:created xsi:type="dcterms:W3CDTF">2000-07-21T18:13:33Z</dcterms:created>
  <dcterms:modified xsi:type="dcterms:W3CDTF">2023-09-13T17:44:15Z</dcterms:modified>
</cp:coreProperties>
</file>