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9D94237-3A3D-4434-897A-2864B3967F5D}" xr6:coauthVersionLast="47" xr6:coauthVersionMax="47" xr10:uidLastSave="{00000000-0000-0000-0000-000000000000}"/>
  <bookViews>
    <workbookView xWindow="-120" yWindow="-120" windowWidth="38640" windowHeight="15720"/>
  </bookViews>
  <sheets>
    <sheet name="Enron_MayJune1999" sheetId="8" r:id="rId1"/>
    <sheet name="Under30_Summ" sheetId="1" r:id="rId2"/>
    <sheet name="Pivot_RawGenData" sheetId="7" r:id="rId3"/>
    <sheet name="Raw_GenData" sheetId="6" r:id="rId4"/>
    <sheet name="Commnwlth_Rev" sheetId="5" r:id="rId5"/>
    <sheet name="Commnwlth" sheetId="2" r:id="rId6"/>
    <sheet name="Endorsed_Summ" sheetId="3" r:id="rId7"/>
    <sheet name="ResrceDetail" sheetId="4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0"/>
  <pivotCaches>
    <pivotCache cacheId="0" r:id="rId14"/>
  </pivotCaches>
</workbook>
</file>

<file path=xl/calcChain.xml><?xml version="1.0" encoding="utf-8"?>
<calcChain xmlns="http://schemas.openxmlformats.org/spreadsheetml/2006/main">
  <c r="E11" i="2" l="1"/>
  <c r="G11" i="2"/>
  <c r="E12" i="2"/>
  <c r="G12" i="2"/>
  <c r="E13" i="2"/>
  <c r="G13" i="2"/>
  <c r="E14" i="2"/>
  <c r="G14" i="2"/>
  <c r="E15" i="2"/>
  <c r="G15" i="2"/>
  <c r="E16" i="2"/>
  <c r="G16" i="2"/>
  <c r="D17" i="2"/>
  <c r="G17" i="2"/>
  <c r="H17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6" i="2"/>
  <c r="E36" i="2"/>
  <c r="F36" i="2"/>
  <c r="G36" i="2"/>
  <c r="H36" i="2"/>
  <c r="I36" i="2"/>
  <c r="E11" i="5"/>
  <c r="G11" i="5"/>
  <c r="E12" i="5"/>
  <c r="G12" i="5"/>
  <c r="E13" i="5"/>
  <c r="G13" i="5"/>
  <c r="E14" i="5"/>
  <c r="G14" i="5"/>
  <c r="E15" i="5"/>
  <c r="G15" i="5"/>
  <c r="E16" i="5"/>
  <c r="G16" i="5"/>
  <c r="D17" i="5"/>
  <c r="G17" i="5"/>
  <c r="H17" i="5"/>
  <c r="I17" i="5"/>
  <c r="D26" i="5"/>
  <c r="E26" i="5"/>
  <c r="F26" i="5"/>
  <c r="G26" i="5"/>
  <c r="H26" i="5"/>
  <c r="I26" i="5"/>
  <c r="J26" i="5"/>
  <c r="D27" i="5"/>
  <c r="E27" i="5"/>
  <c r="F27" i="5"/>
  <c r="G27" i="5"/>
  <c r="H27" i="5"/>
  <c r="I27" i="5"/>
  <c r="J27" i="5"/>
  <c r="D28" i="5"/>
  <c r="E28" i="5"/>
  <c r="F28" i="5"/>
  <c r="G28" i="5"/>
  <c r="H28" i="5"/>
  <c r="I28" i="5"/>
  <c r="J28" i="5"/>
  <c r="D29" i="5"/>
  <c r="E29" i="5"/>
  <c r="F29" i="5"/>
  <c r="G29" i="5"/>
  <c r="H29" i="5"/>
  <c r="I29" i="5"/>
  <c r="J29" i="5"/>
  <c r="D30" i="5"/>
  <c r="E30" i="5"/>
  <c r="F30" i="5"/>
  <c r="G30" i="5"/>
  <c r="H30" i="5"/>
  <c r="I30" i="5"/>
  <c r="J30" i="5"/>
  <c r="D31" i="5"/>
  <c r="E31" i="5"/>
  <c r="F31" i="5"/>
  <c r="G31" i="5"/>
  <c r="H31" i="5"/>
  <c r="I31" i="5"/>
  <c r="J31" i="5"/>
  <c r="D32" i="5"/>
  <c r="E32" i="5"/>
  <c r="F32" i="5"/>
  <c r="G32" i="5"/>
  <c r="H32" i="5"/>
  <c r="I32" i="5"/>
  <c r="J32" i="5"/>
  <c r="D34" i="5"/>
  <c r="E34" i="5"/>
  <c r="F34" i="5"/>
  <c r="G34" i="5"/>
  <c r="H34" i="5"/>
  <c r="I34" i="5"/>
  <c r="J34" i="5"/>
  <c r="D35" i="5"/>
  <c r="E35" i="5"/>
  <c r="F35" i="5"/>
  <c r="G35" i="5"/>
  <c r="H35" i="5"/>
  <c r="I35" i="5"/>
  <c r="J35" i="5"/>
  <c r="D37" i="5"/>
  <c r="E37" i="5"/>
  <c r="F37" i="5"/>
  <c r="G37" i="5"/>
  <c r="H37" i="5"/>
  <c r="I37" i="5"/>
  <c r="C8" i="3"/>
  <c r="D8" i="3"/>
  <c r="E8" i="3"/>
  <c r="F8" i="3"/>
  <c r="C10" i="3"/>
  <c r="D10" i="3"/>
  <c r="E10" i="3"/>
  <c r="F10" i="3"/>
  <c r="C12" i="3"/>
  <c r="D12" i="3"/>
  <c r="E12" i="3"/>
  <c r="F12" i="3"/>
  <c r="F8" i="8"/>
  <c r="G8" i="8"/>
  <c r="H8" i="8"/>
  <c r="I8" i="8"/>
  <c r="J8" i="8"/>
  <c r="K8" i="8"/>
  <c r="L8" i="8"/>
  <c r="F9" i="8"/>
  <c r="G9" i="8"/>
  <c r="H9" i="8"/>
  <c r="I9" i="8"/>
  <c r="J9" i="8"/>
  <c r="K9" i="8"/>
  <c r="L9" i="8"/>
  <c r="F10" i="8"/>
  <c r="G10" i="8"/>
  <c r="H10" i="8"/>
  <c r="I10" i="8"/>
  <c r="J10" i="8"/>
  <c r="K10" i="8"/>
  <c r="L10" i="8"/>
  <c r="L13" i="8"/>
  <c r="L14" i="8"/>
  <c r="F15" i="8"/>
  <c r="G15" i="8"/>
  <c r="H15" i="8"/>
  <c r="I15" i="8"/>
  <c r="J15" i="8"/>
  <c r="K15" i="8"/>
  <c r="L15" i="8"/>
  <c r="F18" i="8"/>
  <c r="G18" i="8"/>
  <c r="H18" i="8"/>
  <c r="I18" i="8"/>
  <c r="J18" i="8"/>
  <c r="K18" i="8"/>
  <c r="L18" i="8"/>
  <c r="F19" i="8"/>
  <c r="G19" i="8"/>
  <c r="H19" i="8"/>
  <c r="I19" i="8"/>
  <c r="J19" i="8"/>
  <c r="K19" i="8"/>
  <c r="L19" i="8"/>
  <c r="F20" i="8"/>
  <c r="G20" i="8"/>
  <c r="H20" i="8"/>
  <c r="I20" i="8"/>
  <c r="J20" i="8"/>
  <c r="K20" i="8"/>
  <c r="L20" i="8"/>
  <c r="C23" i="8"/>
  <c r="D23" i="8"/>
  <c r="L23" i="8"/>
  <c r="C24" i="8"/>
  <c r="D24" i="8"/>
  <c r="L24" i="8"/>
  <c r="F25" i="8"/>
  <c r="G25" i="8"/>
  <c r="H25" i="8"/>
  <c r="I25" i="8"/>
  <c r="J25" i="8"/>
  <c r="K25" i="8"/>
  <c r="L25" i="8"/>
  <c r="F28" i="8"/>
  <c r="G28" i="8"/>
  <c r="H28" i="8"/>
  <c r="I28" i="8"/>
  <c r="J28" i="8"/>
  <c r="K28" i="8"/>
  <c r="L28" i="8"/>
  <c r="F29" i="8"/>
  <c r="G29" i="8"/>
  <c r="H29" i="8"/>
  <c r="I29" i="8"/>
  <c r="J29" i="8"/>
  <c r="K29" i="8"/>
  <c r="L29" i="8"/>
  <c r="F30" i="8"/>
  <c r="G30" i="8"/>
  <c r="H30" i="8"/>
  <c r="I30" i="8"/>
  <c r="J30" i="8"/>
  <c r="K30" i="8"/>
  <c r="L30" i="8"/>
  <c r="F11" i="4"/>
  <c r="H11" i="4"/>
  <c r="I11" i="4"/>
  <c r="M11" i="4"/>
  <c r="N11" i="4"/>
  <c r="O11" i="4"/>
  <c r="P11" i="4"/>
  <c r="R11" i="4"/>
  <c r="S11" i="4"/>
  <c r="T11" i="4"/>
  <c r="U11" i="4"/>
  <c r="W11" i="4"/>
  <c r="X11" i="4"/>
  <c r="Y11" i="4"/>
  <c r="Z11" i="4"/>
  <c r="F12" i="4"/>
  <c r="H12" i="4"/>
  <c r="I12" i="4"/>
  <c r="M12" i="4"/>
  <c r="N12" i="4"/>
  <c r="O12" i="4"/>
  <c r="P12" i="4"/>
  <c r="R12" i="4"/>
  <c r="S12" i="4"/>
  <c r="T12" i="4"/>
  <c r="U12" i="4"/>
  <c r="W12" i="4"/>
  <c r="X12" i="4"/>
  <c r="Y12" i="4"/>
  <c r="Z12" i="4"/>
  <c r="F13" i="4"/>
  <c r="H13" i="4"/>
  <c r="I13" i="4"/>
  <c r="M13" i="4"/>
  <c r="N13" i="4"/>
  <c r="O13" i="4"/>
  <c r="P13" i="4"/>
  <c r="R13" i="4"/>
  <c r="S13" i="4"/>
  <c r="T13" i="4"/>
  <c r="U13" i="4"/>
  <c r="W13" i="4"/>
  <c r="X13" i="4"/>
  <c r="Y13" i="4"/>
  <c r="Z13" i="4"/>
  <c r="F14" i="4"/>
  <c r="H14" i="4"/>
  <c r="I14" i="4"/>
  <c r="J14" i="4"/>
  <c r="M14" i="4"/>
  <c r="N14" i="4"/>
  <c r="O14" i="4"/>
  <c r="P14" i="4"/>
  <c r="R14" i="4"/>
  <c r="S14" i="4"/>
  <c r="T14" i="4"/>
  <c r="U14" i="4"/>
  <c r="W14" i="4"/>
  <c r="X14" i="4"/>
  <c r="Y14" i="4"/>
  <c r="Z14" i="4"/>
  <c r="F15" i="4"/>
  <c r="H15" i="4"/>
  <c r="I15" i="4"/>
  <c r="J15" i="4"/>
  <c r="M15" i="4"/>
  <c r="N15" i="4"/>
  <c r="O15" i="4"/>
  <c r="P15" i="4"/>
  <c r="R15" i="4"/>
  <c r="S15" i="4"/>
  <c r="T15" i="4"/>
  <c r="U15" i="4"/>
  <c r="W15" i="4"/>
  <c r="X15" i="4"/>
  <c r="Y15" i="4"/>
  <c r="Z15" i="4"/>
  <c r="F16" i="4"/>
  <c r="H16" i="4"/>
  <c r="I16" i="4"/>
  <c r="J16" i="4"/>
  <c r="K16" i="4"/>
  <c r="M16" i="4"/>
  <c r="N16" i="4"/>
  <c r="O16" i="4"/>
  <c r="P16" i="4"/>
  <c r="R16" i="4"/>
  <c r="S16" i="4"/>
  <c r="T16" i="4"/>
  <c r="U16" i="4"/>
  <c r="W16" i="4"/>
  <c r="X16" i="4"/>
  <c r="Y16" i="4"/>
  <c r="Z16" i="4"/>
  <c r="F17" i="4"/>
  <c r="H17" i="4"/>
  <c r="I17" i="4"/>
  <c r="J17" i="4"/>
  <c r="K17" i="4"/>
  <c r="M17" i="4"/>
  <c r="N17" i="4"/>
  <c r="O17" i="4"/>
  <c r="P17" i="4"/>
  <c r="R17" i="4"/>
  <c r="S17" i="4"/>
  <c r="T17" i="4"/>
  <c r="U17" i="4"/>
  <c r="W17" i="4"/>
  <c r="X17" i="4"/>
  <c r="Y17" i="4"/>
  <c r="Z17" i="4"/>
  <c r="F18" i="4"/>
  <c r="H18" i="4"/>
  <c r="I18" i="4"/>
  <c r="J18" i="4"/>
  <c r="K18" i="4"/>
  <c r="M18" i="4"/>
  <c r="N18" i="4"/>
  <c r="O18" i="4"/>
  <c r="P18" i="4"/>
  <c r="R18" i="4"/>
  <c r="S18" i="4"/>
  <c r="T18" i="4"/>
  <c r="U18" i="4"/>
  <c r="W18" i="4"/>
  <c r="X18" i="4"/>
  <c r="Y18" i="4"/>
  <c r="Z18" i="4"/>
  <c r="F19" i="4"/>
  <c r="H19" i="4"/>
  <c r="I19" i="4"/>
  <c r="J19" i="4"/>
  <c r="K19" i="4"/>
  <c r="M19" i="4"/>
  <c r="N19" i="4"/>
  <c r="O19" i="4"/>
  <c r="P19" i="4"/>
  <c r="R19" i="4"/>
  <c r="S19" i="4"/>
  <c r="T19" i="4"/>
  <c r="U19" i="4"/>
  <c r="W19" i="4"/>
  <c r="X19" i="4"/>
  <c r="Y19" i="4"/>
  <c r="Z19" i="4"/>
  <c r="F20" i="4"/>
  <c r="H20" i="4"/>
  <c r="I20" i="4"/>
  <c r="J20" i="4"/>
  <c r="K20" i="4"/>
  <c r="M20" i="4"/>
  <c r="N20" i="4"/>
  <c r="O20" i="4"/>
  <c r="P20" i="4"/>
  <c r="R20" i="4"/>
  <c r="S20" i="4"/>
  <c r="T20" i="4"/>
  <c r="U20" i="4"/>
  <c r="W20" i="4"/>
  <c r="X20" i="4"/>
  <c r="Y20" i="4"/>
  <c r="Z20" i="4"/>
  <c r="F21" i="4"/>
  <c r="H21" i="4"/>
  <c r="I21" i="4"/>
  <c r="J21" i="4"/>
  <c r="K21" i="4"/>
  <c r="M21" i="4"/>
  <c r="N21" i="4"/>
  <c r="O21" i="4"/>
  <c r="P21" i="4"/>
  <c r="R21" i="4"/>
  <c r="S21" i="4"/>
  <c r="T21" i="4"/>
  <c r="U21" i="4"/>
  <c r="W21" i="4"/>
  <c r="X21" i="4"/>
  <c r="Y21" i="4"/>
  <c r="Z21" i="4"/>
  <c r="F22" i="4"/>
  <c r="H22" i="4"/>
  <c r="I22" i="4"/>
  <c r="J22" i="4"/>
  <c r="K22" i="4"/>
  <c r="M22" i="4"/>
  <c r="N22" i="4"/>
  <c r="O22" i="4"/>
  <c r="P22" i="4"/>
  <c r="R22" i="4"/>
  <c r="S22" i="4"/>
  <c r="T22" i="4"/>
  <c r="U22" i="4"/>
  <c r="W22" i="4"/>
  <c r="X22" i="4"/>
  <c r="Y22" i="4"/>
  <c r="Z22" i="4"/>
  <c r="E23" i="4"/>
  <c r="F23" i="4"/>
  <c r="M23" i="4"/>
  <c r="N23" i="4"/>
  <c r="O23" i="4"/>
  <c r="P23" i="4"/>
  <c r="R23" i="4"/>
  <c r="S23" i="4"/>
  <c r="T23" i="4"/>
  <c r="U23" i="4"/>
  <c r="W23" i="4"/>
  <c r="X23" i="4"/>
  <c r="Y23" i="4"/>
  <c r="Z23" i="4"/>
  <c r="E24" i="4"/>
  <c r="F24" i="4"/>
  <c r="M24" i="4"/>
  <c r="N24" i="4"/>
  <c r="O24" i="4"/>
  <c r="P24" i="4"/>
  <c r="R24" i="4"/>
  <c r="S24" i="4"/>
  <c r="T24" i="4"/>
  <c r="U24" i="4"/>
  <c r="W24" i="4"/>
  <c r="X24" i="4"/>
  <c r="Y24" i="4"/>
  <c r="Z24" i="4"/>
  <c r="E25" i="4"/>
  <c r="F25" i="4"/>
  <c r="M25" i="4"/>
  <c r="N25" i="4"/>
  <c r="O25" i="4"/>
  <c r="P25" i="4"/>
  <c r="R25" i="4"/>
  <c r="S25" i="4"/>
  <c r="T25" i="4"/>
  <c r="U25" i="4"/>
  <c r="W25" i="4"/>
  <c r="X25" i="4"/>
  <c r="Y25" i="4"/>
  <c r="Z25" i="4"/>
  <c r="E26" i="4"/>
  <c r="F26" i="4"/>
  <c r="M26" i="4"/>
  <c r="N26" i="4"/>
  <c r="O26" i="4"/>
  <c r="P26" i="4"/>
  <c r="R26" i="4"/>
  <c r="S26" i="4"/>
  <c r="T26" i="4"/>
  <c r="U26" i="4"/>
  <c r="W26" i="4"/>
  <c r="X26" i="4"/>
  <c r="Y26" i="4"/>
  <c r="Z26" i="4"/>
  <c r="E27" i="4"/>
  <c r="F27" i="4"/>
  <c r="M27" i="4"/>
  <c r="N27" i="4"/>
  <c r="O27" i="4"/>
  <c r="P27" i="4"/>
  <c r="R27" i="4"/>
  <c r="S27" i="4"/>
  <c r="T27" i="4"/>
  <c r="U27" i="4"/>
  <c r="W27" i="4"/>
  <c r="X27" i="4"/>
  <c r="Y27" i="4"/>
  <c r="Z27" i="4"/>
  <c r="E28" i="4"/>
  <c r="F28" i="4"/>
  <c r="M28" i="4"/>
  <c r="N28" i="4"/>
  <c r="O28" i="4"/>
  <c r="P28" i="4"/>
  <c r="R28" i="4"/>
  <c r="S28" i="4"/>
  <c r="T28" i="4"/>
  <c r="U28" i="4"/>
  <c r="W28" i="4"/>
  <c r="X28" i="4"/>
  <c r="Y28" i="4"/>
  <c r="Z28" i="4"/>
  <c r="E29" i="4"/>
  <c r="F29" i="4"/>
  <c r="M29" i="4"/>
  <c r="N29" i="4"/>
  <c r="O29" i="4"/>
  <c r="P29" i="4"/>
  <c r="R29" i="4"/>
  <c r="S29" i="4"/>
  <c r="T29" i="4"/>
  <c r="U29" i="4"/>
  <c r="W29" i="4"/>
  <c r="X29" i="4"/>
  <c r="Y29" i="4"/>
  <c r="Z29" i="4"/>
  <c r="E30" i="4"/>
  <c r="F30" i="4"/>
  <c r="M30" i="4"/>
  <c r="N30" i="4"/>
  <c r="O30" i="4"/>
  <c r="P30" i="4"/>
  <c r="R30" i="4"/>
  <c r="S30" i="4"/>
  <c r="T30" i="4"/>
  <c r="U30" i="4"/>
  <c r="W30" i="4"/>
  <c r="X30" i="4"/>
  <c r="Y30" i="4"/>
  <c r="Z30" i="4"/>
  <c r="E31" i="4"/>
  <c r="F31" i="4"/>
  <c r="M31" i="4"/>
  <c r="N31" i="4"/>
  <c r="O31" i="4"/>
  <c r="P31" i="4"/>
  <c r="R31" i="4"/>
  <c r="S31" i="4"/>
  <c r="T31" i="4"/>
  <c r="U31" i="4"/>
  <c r="W31" i="4"/>
  <c r="X31" i="4"/>
  <c r="Y31" i="4"/>
  <c r="Z31" i="4"/>
  <c r="E32" i="4"/>
  <c r="F32" i="4"/>
  <c r="M32" i="4"/>
  <c r="N32" i="4"/>
  <c r="O32" i="4"/>
  <c r="P32" i="4"/>
  <c r="R32" i="4"/>
  <c r="S32" i="4"/>
  <c r="T32" i="4"/>
  <c r="U32" i="4"/>
  <c r="W32" i="4"/>
  <c r="X32" i="4"/>
  <c r="Y32" i="4"/>
  <c r="Z32" i="4"/>
  <c r="E33" i="4"/>
  <c r="F33" i="4"/>
  <c r="M33" i="4"/>
  <c r="N33" i="4"/>
  <c r="O33" i="4"/>
  <c r="P33" i="4"/>
  <c r="R33" i="4"/>
  <c r="S33" i="4"/>
  <c r="T33" i="4"/>
  <c r="U33" i="4"/>
  <c r="W33" i="4"/>
  <c r="X33" i="4"/>
  <c r="Y33" i="4"/>
  <c r="Z33" i="4"/>
  <c r="E34" i="4"/>
  <c r="F34" i="4"/>
  <c r="M34" i="4"/>
  <c r="N34" i="4"/>
  <c r="O34" i="4"/>
  <c r="P34" i="4"/>
  <c r="R34" i="4"/>
  <c r="S34" i="4"/>
  <c r="T34" i="4"/>
  <c r="U34" i="4"/>
  <c r="W34" i="4"/>
  <c r="X34" i="4"/>
  <c r="Y34" i="4"/>
  <c r="Z34" i="4"/>
  <c r="E35" i="4"/>
  <c r="F35" i="4"/>
  <c r="M35" i="4"/>
  <c r="N35" i="4"/>
  <c r="O35" i="4"/>
  <c r="P35" i="4"/>
  <c r="R35" i="4"/>
  <c r="S35" i="4"/>
  <c r="T35" i="4"/>
  <c r="U35" i="4"/>
  <c r="W35" i="4"/>
  <c r="X35" i="4"/>
  <c r="Y35" i="4"/>
  <c r="Z35" i="4"/>
  <c r="E36" i="4"/>
  <c r="F36" i="4"/>
  <c r="M36" i="4"/>
  <c r="N36" i="4"/>
  <c r="O36" i="4"/>
  <c r="P36" i="4"/>
  <c r="R36" i="4"/>
  <c r="S36" i="4"/>
  <c r="T36" i="4"/>
  <c r="U36" i="4"/>
  <c r="W36" i="4"/>
  <c r="X36" i="4"/>
  <c r="Y36" i="4"/>
  <c r="Z36" i="4"/>
  <c r="E37" i="4"/>
  <c r="F37" i="4"/>
  <c r="M37" i="4"/>
  <c r="N37" i="4"/>
  <c r="O37" i="4"/>
  <c r="P37" i="4"/>
  <c r="R37" i="4"/>
  <c r="S37" i="4"/>
  <c r="T37" i="4"/>
  <c r="U37" i="4"/>
  <c r="W37" i="4"/>
  <c r="X37" i="4"/>
  <c r="Y37" i="4"/>
  <c r="Z37" i="4"/>
  <c r="E38" i="4"/>
  <c r="F38" i="4"/>
  <c r="M38" i="4"/>
  <c r="N38" i="4"/>
  <c r="O38" i="4"/>
  <c r="P38" i="4"/>
  <c r="R38" i="4"/>
  <c r="S38" i="4"/>
  <c r="T38" i="4"/>
  <c r="U38" i="4"/>
  <c r="W38" i="4"/>
  <c r="X38" i="4"/>
  <c r="Y38" i="4"/>
  <c r="Z38" i="4"/>
  <c r="E39" i="4"/>
  <c r="F39" i="4"/>
  <c r="M39" i="4"/>
  <c r="N39" i="4"/>
  <c r="O39" i="4"/>
  <c r="P39" i="4"/>
  <c r="R39" i="4"/>
  <c r="S39" i="4"/>
  <c r="T39" i="4"/>
  <c r="U39" i="4"/>
  <c r="W39" i="4"/>
  <c r="X39" i="4"/>
  <c r="Y39" i="4"/>
  <c r="Z39" i="4"/>
  <c r="E40" i="4"/>
  <c r="F40" i="4"/>
  <c r="M40" i="4"/>
  <c r="N40" i="4"/>
  <c r="O40" i="4"/>
  <c r="P40" i="4"/>
  <c r="R40" i="4"/>
  <c r="S40" i="4"/>
  <c r="T40" i="4"/>
  <c r="U40" i="4"/>
  <c r="W40" i="4"/>
  <c r="X40" i="4"/>
  <c r="Y40" i="4"/>
  <c r="Z40" i="4"/>
  <c r="E41" i="4"/>
  <c r="F41" i="4"/>
  <c r="M41" i="4"/>
  <c r="N41" i="4"/>
  <c r="O41" i="4"/>
  <c r="P41" i="4"/>
  <c r="R41" i="4"/>
  <c r="S41" i="4"/>
  <c r="T41" i="4"/>
  <c r="U41" i="4"/>
  <c r="W41" i="4"/>
  <c r="X41" i="4"/>
  <c r="Y41" i="4"/>
  <c r="Z41" i="4"/>
  <c r="E42" i="4"/>
  <c r="F42" i="4"/>
  <c r="M42" i="4"/>
  <c r="N42" i="4"/>
  <c r="O42" i="4"/>
  <c r="P42" i="4"/>
  <c r="R42" i="4"/>
  <c r="S42" i="4"/>
  <c r="T42" i="4"/>
  <c r="U42" i="4"/>
  <c r="W42" i="4"/>
  <c r="X42" i="4"/>
  <c r="Y42" i="4"/>
  <c r="Z42" i="4"/>
  <c r="E43" i="4"/>
  <c r="F43" i="4"/>
  <c r="M43" i="4"/>
  <c r="N43" i="4"/>
  <c r="O43" i="4"/>
  <c r="P43" i="4"/>
  <c r="R43" i="4"/>
  <c r="S43" i="4"/>
  <c r="T43" i="4"/>
  <c r="U43" i="4"/>
  <c r="W43" i="4"/>
  <c r="X43" i="4"/>
  <c r="Y43" i="4"/>
  <c r="Z43" i="4"/>
  <c r="D11" i="1"/>
  <c r="E11" i="1"/>
  <c r="F11" i="1"/>
  <c r="G11" i="1"/>
  <c r="H11" i="1"/>
  <c r="I11" i="1"/>
  <c r="J11" i="1"/>
  <c r="K11" i="1"/>
  <c r="L11" i="1"/>
  <c r="M11" i="1"/>
  <c r="N11" i="1"/>
  <c r="D13" i="1"/>
  <c r="G13" i="1"/>
  <c r="H13" i="1"/>
  <c r="J13" i="1"/>
  <c r="N13" i="1"/>
  <c r="D15" i="1"/>
  <c r="E15" i="1"/>
  <c r="F15" i="1"/>
  <c r="G15" i="1"/>
  <c r="H15" i="1"/>
  <c r="I15" i="1"/>
  <c r="J15" i="1"/>
  <c r="K15" i="1"/>
  <c r="L15" i="1"/>
  <c r="M15" i="1"/>
  <c r="N15" i="1"/>
  <c r="E17" i="1"/>
  <c r="F17" i="1"/>
  <c r="I17" i="1"/>
  <c r="K17" i="1"/>
  <c r="L17" i="1"/>
  <c r="M17" i="1"/>
  <c r="N17" i="1"/>
  <c r="D19" i="1"/>
  <c r="E19" i="1"/>
  <c r="F19" i="1"/>
  <c r="G19" i="1"/>
  <c r="H19" i="1"/>
  <c r="I19" i="1"/>
  <c r="J19" i="1"/>
  <c r="K19" i="1"/>
  <c r="L19" i="1"/>
  <c r="M19" i="1"/>
  <c r="N19" i="1"/>
  <c r="E21" i="1"/>
  <c r="F21" i="1"/>
  <c r="I21" i="1"/>
  <c r="K21" i="1"/>
  <c r="L21" i="1"/>
  <c r="M21" i="1"/>
  <c r="N21" i="1"/>
  <c r="D23" i="1"/>
  <c r="E23" i="1"/>
  <c r="F23" i="1"/>
  <c r="G23" i="1"/>
  <c r="H23" i="1"/>
  <c r="I23" i="1"/>
  <c r="J23" i="1"/>
  <c r="K23" i="1"/>
  <c r="L23" i="1"/>
  <c r="M23" i="1"/>
  <c r="N23" i="1"/>
</calcChain>
</file>

<file path=xl/sharedStrings.xml><?xml version="1.0" encoding="utf-8"?>
<sst xmlns="http://schemas.openxmlformats.org/spreadsheetml/2006/main" count="545" uniqueCount="127">
  <si>
    <t>1999 Summary of Small Hydro Projects (&lt;30 MW, except for Anderson Ranch):  Generation, adjusted for amounts dedicated</t>
  </si>
  <si>
    <t>(NOTE:  DOES NOT INCLUDE PACKWOOD AND IDAHO FALLS, WHICH ARE PROVIDED IN A SEPARATE FILE)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</si>
  <si>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</si>
  <si>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</si>
  <si>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</si>
  <si>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</si>
  <si>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</si>
  <si>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</si>
  <si>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</si>
  <si>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</si>
  <si>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</si>
  <si>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</si>
  <si>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</si>
  <si>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</si>
  <si>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Projects Outside Known Anadromous Fish Habitat</t>
  </si>
  <si>
    <t>Other Contractually Specified Projects (Exh. A)</t>
  </si>
  <si>
    <t>CY 1999</t>
  </si>
  <si>
    <t>Anderson Ranch</t>
  </si>
  <si>
    <t>Black Canyon</t>
  </si>
  <si>
    <t>Hills Creek</t>
  </si>
  <si>
    <t>Minidoka</t>
  </si>
  <si>
    <t>Roza</t>
  </si>
  <si>
    <t>Big Cliff</t>
  </si>
  <si>
    <t>Chandler</t>
  </si>
  <si>
    <t>Cougar</t>
  </si>
  <si>
    <t>Dexter</t>
  </si>
  <si>
    <t>Foster</t>
  </si>
  <si>
    <t>SUBTOTALS</t>
  </si>
  <si>
    <t>(MWh)</t>
  </si>
  <si>
    <t>(Cols. A thru J)</t>
  </si>
  <si>
    <t>CY 1999 Generation</t>
  </si>
  <si>
    <t>Less:  Amts Contractually Dedicated (except Commonwealth sale)</t>
  </si>
  <si>
    <t>NET Amount (Before Commonwealth Adj.)</t>
  </si>
  <si>
    <t>Amount Dedicated to Commonwealth</t>
  </si>
  <si>
    <t>Not Dedicated (Available for System Mix)</t>
  </si>
  <si>
    <t>Commonwealth Sale</t>
  </si>
  <si>
    <t>Commitment:</t>
  </si>
  <si>
    <t>30 aMW</t>
  </si>
  <si>
    <t>Term:</t>
  </si>
  <si>
    <t>July 15, 1999 through July 14, 2000</t>
  </si>
  <si>
    <t>1999 MWh Commitment:</t>
  </si>
  <si>
    <t>Days</t>
  </si>
  <si>
    <t>Hrs</t>
  </si>
  <si>
    <t>Adj. *</t>
  </si>
  <si>
    <t>Adj. Hrs</t>
  </si>
  <si>
    <t>Energy (MWh's)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</si>
  <si>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</si>
  <si>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</si>
  <si>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</si>
  <si>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</si>
  <si>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</si>
  <si>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</si>
  <si>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</si>
  <si>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* Change from DST to Standard Time</t>
  </si>
  <si>
    <t>Summary of Resources Dedicated:</t>
  </si>
  <si>
    <t>Monthly Subtotal</t>
  </si>
  <si>
    <t>Jul-99 (2nd Half)</t>
  </si>
  <si>
    <t>Subtotals, 5 1/2 mo.:</t>
  </si>
  <si>
    <t>Tentative Dedicated to Commonwealth:</t>
  </si>
  <si>
    <t>Amt Dedicated: ROUNDED</t>
  </si>
  <si>
    <t>Net Amount Undedicated</t>
  </si>
  <si>
    <t>1999 Summary of Resources used toward sales of Environmentally Preferred Power (EPP)</t>
  </si>
  <si>
    <t>"Endorsed" Hydro</t>
  </si>
  <si>
    <t>Wind Generation</t>
  </si>
  <si>
    <t>Packwood</t>
  </si>
  <si>
    <t>Idaho Falls</t>
  </si>
  <si>
    <t>Foote Creek I</t>
  </si>
  <si>
    <t>Foote Creek II</t>
  </si>
  <si>
    <t>(MWh's)</t>
  </si>
  <si>
    <t>Total Generation</t>
  </si>
  <si>
    <t>LESS: Amts Dedicated to EPP Customers</t>
  </si>
  <si>
    <t>Amount Available for 1999 System Mix</t>
  </si>
  <si>
    <t>Resources: Total Contract Allocation</t>
  </si>
  <si>
    <t>Resources: Total Available Generation</t>
  </si>
  <si>
    <t>Allocation in MWh's</t>
  </si>
  <si>
    <t>Allocation in aMW's</t>
  </si>
  <si>
    <t>Resources: "Unused" (not allocated)  Available Generation</t>
  </si>
  <si>
    <t>Month</t>
  </si>
  <si>
    <t>DAYS in Month</t>
  </si>
  <si>
    <t>Hr Adj.? (e.g., DST)</t>
  </si>
  <si>
    <t>Deliveries / aMW</t>
  </si>
  <si>
    <t>(aMW's)</t>
  </si>
  <si>
    <t>EXPECTED Energy Deliveries (MWh's)</t>
  </si>
  <si>
    <t>ACTUAL Energy Deliveries 1/ (MWh's)</t>
  </si>
  <si>
    <t xml:space="preserve">1/ Actuals based on Arrangement Account info. from bills (Contract 22665/ 22628) </t>
  </si>
  <si>
    <t>Summary of Resources Dedicated (Revised by O. Blumhardt, 6/21/2000):</t>
  </si>
  <si>
    <t>acct_no</t>
  </si>
  <si>
    <t xml:space="preserve">PWD NET GENERATION       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</si>
  <si>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</si>
  <si>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</si>
  <si>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</si>
  <si>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</si>
  <si>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</si>
  <si>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</si>
  <si>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</si>
  <si>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</si>
  <si>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</si>
  <si>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</si>
  <si>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</si>
  <si>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</si>
  <si>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 xml:space="preserve">BCL NET GENERATION       </t>
  </si>
  <si>
    <t xml:space="preserve">FOS NET GENERATION       </t>
  </si>
  <si>
    <t xml:space="preserve">CGR NET GENERATION       </t>
  </si>
  <si>
    <t xml:space="preserve">DEX NET GENERATION       </t>
  </si>
  <si>
    <t xml:space="preserve">HCR NET GENERATION       </t>
  </si>
  <si>
    <t xml:space="preserve">CDR NET GENERATION       </t>
  </si>
  <si>
    <t xml:space="preserve">RZA NET GENERATION       </t>
  </si>
  <si>
    <t xml:space="preserve">ANDRSON RANCH GEN        </t>
  </si>
  <si>
    <t xml:space="preserve">BLACK CANYON GEN         </t>
  </si>
  <si>
    <t xml:space="preserve">MINIDOKA GEN             </t>
  </si>
  <si>
    <t xml:space="preserve">IDAHO FALLS GEN          </t>
  </si>
  <si>
    <t>MWh's</t>
  </si>
  <si>
    <t>Project</t>
  </si>
  <si>
    <t>Sum of MWh's</t>
  </si>
  <si>
    <t>Grand Total</t>
  </si>
  <si>
    <t>Summary of Resources Dedicated (Prepared by O. Blumhardt, 9/26/01):</t>
  </si>
  <si>
    <t>Generation</t>
  </si>
  <si>
    <t>AMOUNTS DEDICATED TO ENRON SALE (50 MW flat): May and June 1999</t>
  </si>
  <si>
    <t>Dedicated Amounts (to Enron)</t>
  </si>
  <si>
    <t>Hours</t>
  </si>
  <si>
    <t>Sales Commitment @ 50 MW</t>
  </si>
  <si>
    <t>Subtotals, 2 mo.:</t>
  </si>
  <si>
    <t>Available Generation (Net of other sales or commitments)</t>
  </si>
  <si>
    <t>LESS: Amounts Dedicated to other sales or commitments</t>
  </si>
  <si>
    <t>Generation available for other sales (net of Enron sale)</t>
  </si>
  <si>
    <t>LESS: ENRON [May - June 1999, (ADDED 9/26/01)]</t>
  </si>
  <si>
    <t>Not Dedicated (Available for System Mix OR OTHER SALES - ultimately used for Enron)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</si>
</sst>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name val="Times New Roman"/>
    </font>
    <font>
      <sz val="10"/>
      <name val="Times New Roman"/>
    </font>
    <font>
      <sz val="10"/>
      <name val="MS Sans Serif"/>
    </font>
    <font>
      <sz val="10"/>
      <color indexed="8"/>
      <name val="MS Sans Serif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b/>
      <sz val="9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05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2" borderId="0" xfId="2" applyFont="1" applyFill="1" applyAlignment="1">
      <alignment horizontal="centerContinuous"/>
    </xf>
    <xf numFmtId="0" fontId="7" fillId="2" borderId="0" xfId="2" applyFont="1" applyFill="1" applyAlignment="1">
      <alignment horizontal="centerContinuous"/>
    </xf>
    <xf numFmtId="0" fontId="9" fillId="2" borderId="0" xfId="2" applyFont="1" applyFill="1" applyAlignment="1">
      <alignment horizontal="centerContinuous"/>
    </xf>
    <xf numFmtId="0" fontId="10" fillId="0" borderId="0" xfId="2" applyFont="1" applyAlignment="1">
      <alignment horizontal="center"/>
    </xf>
    <xf numFmtId="0" fontId="6" fillId="0" borderId="0" xfId="2" applyFont="1" applyAlignment="1">
      <alignment horizont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165" fontId="1" fillId="0" borderId="0" xfId="1" applyNumberFormat="1"/>
    <xf numFmtId="165" fontId="6" fillId="0" borderId="0" xfId="1" applyNumberFormat="1" applyFont="1"/>
    <xf numFmtId="0" fontId="6" fillId="0" borderId="0" xfId="0" applyFont="1" applyAlignment="1">
      <alignment horizontal="left" wrapText="1"/>
    </xf>
    <xf numFmtId="165" fontId="13" fillId="0" borderId="0" xfId="1" applyNumberFormat="1" applyFont="1"/>
    <xf numFmtId="165" fontId="5" fillId="0" borderId="0" xfId="1" applyNumberFormat="1" applyFont="1"/>
    <xf numFmtId="0" fontId="6" fillId="0" borderId="0" xfId="0" applyFont="1"/>
    <xf numFmtId="0" fontId="14" fillId="3" borderId="0" xfId="0" applyFont="1" applyFill="1" applyAlignment="1">
      <alignment horizontal="centerContinuous"/>
    </xf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165" fontId="6" fillId="0" borderId="0" xfId="1" applyNumberFormat="1" applyFont="1" applyBorder="1"/>
    <xf numFmtId="165" fontId="6" fillId="4" borderId="5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165" fontId="6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center"/>
    </xf>
    <xf numFmtId="165" fontId="14" fillId="3" borderId="0" xfId="0" applyNumberFormat="1" applyFont="1" applyFill="1"/>
    <xf numFmtId="165" fontId="0" fillId="0" borderId="0" xfId="0" applyNumberFormat="1"/>
    <xf numFmtId="165" fontId="15" fillId="0" borderId="0" xfId="0" applyNumberFormat="1" applyFont="1"/>
    <xf numFmtId="165" fontId="16" fillId="0" borderId="0" xfId="0" applyNumberFormat="1" applyFont="1"/>
    <xf numFmtId="0" fontId="6" fillId="0" borderId="0" xfId="0" applyFont="1" applyAlignment="1">
      <alignment horizontal="center"/>
    </xf>
    <xf numFmtId="165" fontId="5" fillId="0" borderId="0" xfId="0" applyNumberFormat="1" applyFont="1"/>
    <xf numFmtId="0" fontId="5" fillId="3" borderId="9" xfId="0" applyFont="1" applyFill="1" applyBorder="1" applyAlignment="1">
      <alignment horizontal="centerContinuous"/>
    </xf>
    <xf numFmtId="0" fontId="6" fillId="0" borderId="9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10" xfId="0" applyFont="1" applyFill="1" applyBorder="1" applyAlignment="1">
      <alignment horizontal="centerContinuous"/>
    </xf>
    <xf numFmtId="0" fontId="6" fillId="3" borderId="11" xfId="0" applyFont="1" applyFill="1" applyBorder="1" applyAlignment="1">
      <alignment horizontal="centerContinuous"/>
    </xf>
    <xf numFmtId="0" fontId="6" fillId="3" borderId="12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0" fontId="6" fillId="4" borderId="12" xfId="0" applyFont="1" applyFill="1" applyBorder="1" applyAlignment="1">
      <alignment horizontal="centerContinuous"/>
    </xf>
    <xf numFmtId="0" fontId="18" fillId="3" borderId="10" xfId="0" applyFont="1" applyFill="1" applyBorder="1" applyAlignment="1">
      <alignment horizontal="centerContinuous"/>
    </xf>
    <xf numFmtId="165" fontId="1" fillId="5" borderId="0" xfId="1" applyNumberFormat="1" applyFill="1"/>
    <xf numFmtId="43" fontId="1" fillId="0" borderId="0" xfId="1"/>
    <xf numFmtId="0" fontId="6" fillId="0" borderId="0" xfId="0" applyFont="1" applyBorder="1" applyAlignment="1">
      <alignment horizontal="center" wrapText="1"/>
    </xf>
    <xf numFmtId="165" fontId="1" fillId="0" borderId="5" xfId="1" applyNumberForma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165" fontId="6" fillId="0" borderId="7" xfId="1" applyNumberFormat="1" applyFont="1" applyBorder="1"/>
    <xf numFmtId="165" fontId="6" fillId="0" borderId="7" xfId="0" applyNumberFormat="1" applyFont="1" applyFill="1" applyBorder="1"/>
    <xf numFmtId="165" fontId="6" fillId="4" borderId="8" xfId="0" applyNumberFormat="1" applyFont="1" applyFill="1" applyBorder="1"/>
    <xf numFmtId="0" fontId="13" fillId="0" borderId="0" xfId="0" applyFont="1" applyBorder="1"/>
    <xf numFmtId="0" fontId="13" fillId="0" borderId="0" xfId="0" applyFont="1"/>
    <xf numFmtId="0" fontId="19" fillId="2" borderId="13" xfId="3" applyFont="1" applyFill="1" applyBorder="1" applyAlignment="1">
      <alignment horizontal="center"/>
    </xf>
    <xf numFmtId="0" fontId="19" fillId="0" borderId="14" xfId="3" applyFont="1" applyFill="1" applyBorder="1" applyAlignment="1">
      <alignment horizontal="left" wrapText="1"/>
    </xf>
    <xf numFmtId="0" fontId="19" fillId="0" borderId="14" xfId="3" applyFont="1" applyFill="1" applyBorder="1" applyAlignment="1">
      <alignment horizontal="right" wrapText="1"/>
    </xf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13" xfId="0" applyNumberFormat="1" applyBorder="1"/>
    <xf numFmtId="17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2" applyFont="1" applyAlignment="1">
      <alignment horizontal="center" wrapText="1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17" fontId="0" fillId="0" borderId="2" xfId="0" applyNumberFormat="1" applyBorder="1"/>
    <xf numFmtId="165" fontId="1" fillId="0" borderId="2" xfId="1" applyNumberFormat="1" applyBorder="1"/>
    <xf numFmtId="165" fontId="6" fillId="0" borderId="3" xfId="0" applyNumberFormat="1" applyFont="1" applyBorder="1"/>
    <xf numFmtId="17" fontId="0" fillId="0" borderId="4" xfId="0" applyNumberFormat="1" applyBorder="1" applyAlignment="1">
      <alignment horizontal="right"/>
    </xf>
    <xf numFmtId="165" fontId="13" fillId="0" borderId="0" xfId="1" applyNumberFormat="1" applyFont="1" applyBorder="1"/>
    <xf numFmtId="165" fontId="1" fillId="0" borderId="0" xfId="1" applyNumberFormat="1" applyBorder="1"/>
    <xf numFmtId="165" fontId="6" fillId="0" borderId="5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165" fontId="6" fillId="0" borderId="8" xfId="1" applyNumberFormat="1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/>
  </cellXfs>
  <cellStyles count="4">
    <cellStyle name="Comma" xfId="1" builtinId="3"/>
    <cellStyle name="Normal" xfId="0" builtinId="0"/>
    <cellStyle name="Normal_Dec97_Summ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Inventory/Invnt_Ms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Green_1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isclosr_Green_Cmmnwl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rrDist_Hist"/>
    </sheetNames>
    <sheetDataSet>
      <sheetData sheetId="0">
        <row r="58">
          <cell r="R58">
            <v>4.7174504460540021</v>
          </cell>
        </row>
        <row r="78">
          <cell r="R78">
            <v>3.5968412481298477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nwlth"/>
      <sheetName val="Pivot_Mnth"/>
      <sheetName val="Pivot_JulyDaily"/>
    </sheetNames>
    <sheetDataSet>
      <sheetData sheetId="0"/>
      <sheetData sheetId="1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  <row r="15">
          <cell r="B15">
            <v>177900</v>
          </cell>
          <cell r="C15">
            <v>115072</v>
          </cell>
          <cell r="D15">
            <v>46514</v>
          </cell>
          <cell r="E15">
            <v>59652</v>
          </cell>
          <cell r="F15">
            <v>179035</v>
          </cell>
          <cell r="G15">
            <v>93161</v>
          </cell>
          <cell r="H15">
            <v>106726</v>
          </cell>
          <cell r="I15">
            <v>181370</v>
          </cell>
          <cell r="K15">
            <v>195702</v>
          </cell>
          <cell r="M15">
            <v>58262</v>
          </cell>
        </row>
      </sheetData>
      <sheetData sheetId="2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dorsed_Summ"/>
      <sheetName val="ResrceDetail"/>
      <sheetName val="Sheet2"/>
    </sheetNames>
    <sheetDataSet>
      <sheetData sheetId="0"/>
      <sheetData sheetId="1">
        <row r="11">
          <cell r="H11">
            <v>11585</v>
          </cell>
          <cell r="I11">
            <v>13344</v>
          </cell>
          <cell r="J11">
            <v>0</v>
          </cell>
          <cell r="K11">
            <v>0</v>
          </cell>
          <cell r="M11">
            <v>1116</v>
          </cell>
          <cell r="N11">
            <v>1116</v>
          </cell>
          <cell r="O11">
            <v>0</v>
          </cell>
          <cell r="P11">
            <v>0</v>
          </cell>
        </row>
        <row r="12">
          <cell r="H12">
            <v>3655</v>
          </cell>
          <cell r="I12">
            <v>14256</v>
          </cell>
          <cell r="J12">
            <v>0</v>
          </cell>
          <cell r="K12">
            <v>0</v>
          </cell>
          <cell r="M12">
            <v>1008</v>
          </cell>
          <cell r="N12">
            <v>1008</v>
          </cell>
          <cell r="O12">
            <v>0</v>
          </cell>
          <cell r="P12">
            <v>0</v>
          </cell>
        </row>
        <row r="13">
          <cell r="H13">
            <v>4020</v>
          </cell>
          <cell r="I13">
            <v>16818</v>
          </cell>
          <cell r="J13">
            <v>0</v>
          </cell>
          <cell r="K13">
            <v>0</v>
          </cell>
          <cell r="M13">
            <v>1116</v>
          </cell>
          <cell r="N13">
            <v>1116</v>
          </cell>
          <cell r="O13">
            <v>0</v>
          </cell>
          <cell r="P13">
            <v>0</v>
          </cell>
        </row>
        <row r="14">
          <cell r="H14">
            <v>2875</v>
          </cell>
          <cell r="I14">
            <v>16381</v>
          </cell>
          <cell r="J14">
            <v>1734</v>
          </cell>
          <cell r="K14">
            <v>0</v>
          </cell>
          <cell r="M14">
            <v>2194.5</v>
          </cell>
          <cell r="N14">
            <v>2962.5</v>
          </cell>
          <cell r="O14">
            <v>1734</v>
          </cell>
          <cell r="P14">
            <v>0</v>
          </cell>
        </row>
        <row r="15">
          <cell r="H15">
            <v>11525</v>
          </cell>
          <cell r="I15">
            <v>16364</v>
          </cell>
          <cell r="J15">
            <v>4189</v>
          </cell>
          <cell r="K15">
            <v>0</v>
          </cell>
          <cell r="M15">
            <v>1116</v>
          </cell>
          <cell r="N15">
            <v>1116</v>
          </cell>
          <cell r="O15">
            <v>4189</v>
          </cell>
          <cell r="P15">
            <v>0</v>
          </cell>
        </row>
        <row r="16">
          <cell r="H16">
            <v>18925</v>
          </cell>
          <cell r="I16">
            <v>13668</v>
          </cell>
          <cell r="J16">
            <v>4036</v>
          </cell>
          <cell r="K16">
            <v>173.96693999999999</v>
          </cell>
          <cell r="M16">
            <v>1080</v>
          </cell>
          <cell r="N16">
            <v>930.88548000000003</v>
          </cell>
          <cell r="O16">
            <v>4036</v>
          </cell>
          <cell r="P16">
            <v>173.96693999999999</v>
          </cell>
        </row>
        <row r="17">
          <cell r="H17">
            <v>18610</v>
          </cell>
          <cell r="I17">
            <v>16191</v>
          </cell>
          <cell r="J17">
            <v>1875</v>
          </cell>
          <cell r="K17">
            <v>277.94718</v>
          </cell>
          <cell r="M17">
            <v>1017</v>
          </cell>
          <cell r="N17">
            <v>976.75955999999996</v>
          </cell>
          <cell r="O17">
            <v>1875</v>
          </cell>
          <cell r="P17">
            <v>277.94718</v>
          </cell>
        </row>
        <row r="18">
          <cell r="H18">
            <v>11115</v>
          </cell>
          <cell r="I18">
            <v>15036</v>
          </cell>
          <cell r="J18">
            <v>3476</v>
          </cell>
          <cell r="K18">
            <v>379.92780000000005</v>
          </cell>
          <cell r="M18">
            <v>1018</v>
          </cell>
          <cell r="N18">
            <v>888.34760000000006</v>
          </cell>
          <cell r="O18">
            <v>3476</v>
          </cell>
          <cell r="P18">
            <v>379.92779999999999</v>
          </cell>
        </row>
        <row r="19">
          <cell r="H19">
            <v>5715</v>
          </cell>
          <cell r="I19">
            <v>13488</v>
          </cell>
          <cell r="J19">
            <v>2653</v>
          </cell>
          <cell r="K19">
            <v>272.94812999999999</v>
          </cell>
          <cell r="M19">
            <v>1980</v>
          </cell>
          <cell r="N19">
            <v>7117.1610600000004</v>
          </cell>
          <cell r="O19">
            <v>2653</v>
          </cell>
          <cell r="P19">
            <v>272.94812999999999</v>
          </cell>
        </row>
        <row r="20">
          <cell r="H20">
            <v>5525</v>
          </cell>
          <cell r="I20">
            <v>11751</v>
          </cell>
          <cell r="J20">
            <v>0</v>
          </cell>
          <cell r="K20">
            <v>574.89075000000003</v>
          </cell>
          <cell r="M20">
            <v>3164.5347203947367</v>
          </cell>
          <cell r="N20">
            <v>7854.0324013157897</v>
          </cell>
          <cell r="O20">
            <v>0</v>
          </cell>
          <cell r="P20">
            <v>574.89075000000003</v>
          </cell>
        </row>
        <row r="21">
          <cell r="H21">
            <v>10955</v>
          </cell>
          <cell r="I21">
            <v>13010</v>
          </cell>
          <cell r="J21">
            <v>0</v>
          </cell>
          <cell r="K21">
            <v>609.88409999999999</v>
          </cell>
          <cell r="M21">
            <v>3237.6281381578947</v>
          </cell>
          <cell r="N21">
            <v>7410.7604605263159</v>
          </cell>
          <cell r="O21">
            <v>0</v>
          </cell>
          <cell r="P21">
            <v>609.88409999999988</v>
          </cell>
        </row>
        <row r="22">
          <cell r="H22">
            <v>12280</v>
          </cell>
          <cell r="I22">
            <v>12151</v>
          </cell>
          <cell r="J22">
            <v>0</v>
          </cell>
          <cell r="K22">
            <v>708.86529000000007</v>
          </cell>
          <cell r="M22">
            <v>3348.4923769736843</v>
          </cell>
          <cell r="N22">
            <v>7606.0412565789466</v>
          </cell>
          <cell r="O22">
            <v>0</v>
          </cell>
          <cell r="P22">
            <v>708.86529000000019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UD_Salem_MnthDel"/>
      <sheetName val="Composite"/>
      <sheetName val="FtCrk1"/>
      <sheetName val="FtCrk2"/>
    </sheetNames>
    <sheetDataSet>
      <sheetData sheetId="0">
        <row r="11">
          <cell r="E11">
            <v>11585</v>
          </cell>
          <cell r="F11">
            <v>3655</v>
          </cell>
          <cell r="G11">
            <v>4020</v>
          </cell>
          <cell r="H11">
            <v>2875</v>
          </cell>
          <cell r="I11">
            <v>11525</v>
          </cell>
          <cell r="J11">
            <v>18925</v>
          </cell>
          <cell r="K11">
            <v>18610</v>
          </cell>
          <cell r="L11">
            <v>11115</v>
          </cell>
          <cell r="M11">
            <v>5715</v>
          </cell>
          <cell r="N11">
            <v>5525</v>
          </cell>
          <cell r="O11">
            <v>10955</v>
          </cell>
          <cell r="P11">
            <v>12280</v>
          </cell>
        </row>
        <row r="17">
          <cell r="E17">
            <v>13344</v>
          </cell>
          <cell r="F17">
            <v>14256</v>
          </cell>
          <cell r="G17">
            <v>16818</v>
          </cell>
          <cell r="H17">
            <v>16381</v>
          </cell>
          <cell r="I17">
            <v>16364</v>
          </cell>
          <cell r="J17">
            <v>13668</v>
          </cell>
          <cell r="K17">
            <v>16191</v>
          </cell>
          <cell r="L17">
            <v>15036</v>
          </cell>
          <cell r="M17">
            <v>13488</v>
          </cell>
          <cell r="N17">
            <v>11751</v>
          </cell>
          <cell r="O17">
            <v>13010</v>
          </cell>
          <cell r="P17">
            <v>12151</v>
          </cell>
        </row>
      </sheetData>
      <sheetData sheetId="1">
        <row r="11">
          <cell r="N11">
            <v>0</v>
          </cell>
          <cell r="R11">
            <v>1116</v>
          </cell>
          <cell r="S11">
            <v>1116</v>
          </cell>
          <cell r="T11">
            <v>0</v>
          </cell>
          <cell r="AA11">
            <v>0</v>
          </cell>
          <cell r="AB11">
            <v>0</v>
          </cell>
          <cell r="AC11">
            <v>0</v>
          </cell>
          <cell r="AK11">
            <v>0</v>
          </cell>
          <cell r="AL11">
            <v>0</v>
          </cell>
          <cell r="AM11">
            <v>0</v>
          </cell>
          <cell r="AT11">
            <v>0</v>
          </cell>
          <cell r="AU11">
            <v>0</v>
          </cell>
          <cell r="AV11">
            <v>0</v>
          </cell>
          <cell r="BD11">
            <v>0</v>
          </cell>
          <cell r="BE11">
            <v>0</v>
          </cell>
          <cell r="BF11">
            <v>0</v>
          </cell>
          <cell r="BN11">
            <v>0</v>
          </cell>
          <cell r="BO11">
            <v>0</v>
          </cell>
          <cell r="BP11">
            <v>0</v>
          </cell>
        </row>
        <row r="12">
          <cell r="N12">
            <v>0</v>
          </cell>
          <cell r="R12">
            <v>1008</v>
          </cell>
          <cell r="S12">
            <v>1008</v>
          </cell>
          <cell r="T12">
            <v>0</v>
          </cell>
          <cell r="AA12">
            <v>0</v>
          </cell>
          <cell r="AB12">
            <v>0</v>
          </cell>
          <cell r="AC12">
            <v>0</v>
          </cell>
          <cell r="AK12">
            <v>0</v>
          </cell>
          <cell r="AL12">
            <v>0</v>
          </cell>
          <cell r="AM12">
            <v>0</v>
          </cell>
          <cell r="AT12">
            <v>0</v>
          </cell>
          <cell r="AU12">
            <v>0</v>
          </cell>
          <cell r="AV12">
            <v>0</v>
          </cell>
          <cell r="BD12">
            <v>0</v>
          </cell>
          <cell r="BE12">
            <v>0</v>
          </cell>
          <cell r="BF12">
            <v>0</v>
          </cell>
          <cell r="BN12">
            <v>0</v>
          </cell>
          <cell r="BO12">
            <v>0</v>
          </cell>
          <cell r="BP12">
            <v>0</v>
          </cell>
        </row>
        <row r="13">
          <cell r="N13">
            <v>0</v>
          </cell>
          <cell r="R13">
            <v>1116</v>
          </cell>
          <cell r="S13">
            <v>1116</v>
          </cell>
          <cell r="T13">
            <v>0</v>
          </cell>
          <cell r="AA13">
            <v>0</v>
          </cell>
          <cell r="AB13">
            <v>0</v>
          </cell>
          <cell r="AC13">
            <v>0</v>
          </cell>
          <cell r="AK13">
            <v>0</v>
          </cell>
          <cell r="AL13">
            <v>0</v>
          </cell>
          <cell r="AM13">
            <v>0</v>
          </cell>
          <cell r="AT13">
            <v>0</v>
          </cell>
          <cell r="AU13">
            <v>0</v>
          </cell>
          <cell r="AV13">
            <v>0</v>
          </cell>
          <cell r="BD13">
            <v>0</v>
          </cell>
          <cell r="BE13">
            <v>0</v>
          </cell>
          <cell r="BF13">
            <v>0</v>
          </cell>
          <cell r="BN13">
            <v>0</v>
          </cell>
          <cell r="BO13">
            <v>0</v>
          </cell>
          <cell r="BP13">
            <v>0</v>
          </cell>
        </row>
        <row r="14">
          <cell r="N14">
            <v>1734</v>
          </cell>
          <cell r="R14">
            <v>1078.5</v>
          </cell>
          <cell r="S14">
            <v>1078.5</v>
          </cell>
          <cell r="T14">
            <v>0</v>
          </cell>
          <cell r="AA14">
            <v>1116</v>
          </cell>
          <cell r="AB14">
            <v>1884</v>
          </cell>
          <cell r="AC14">
            <v>0</v>
          </cell>
          <cell r="AK14">
            <v>0</v>
          </cell>
          <cell r="AL14">
            <v>0</v>
          </cell>
          <cell r="AM14">
            <v>0</v>
          </cell>
          <cell r="AT14">
            <v>0</v>
          </cell>
          <cell r="AU14">
            <v>0</v>
          </cell>
          <cell r="AV14">
            <v>0</v>
          </cell>
          <cell r="BD14">
            <v>0</v>
          </cell>
          <cell r="BE14">
            <v>0</v>
          </cell>
          <cell r="BF14">
            <v>0</v>
          </cell>
          <cell r="BN14">
            <v>0</v>
          </cell>
          <cell r="BO14">
            <v>0</v>
          </cell>
          <cell r="BP14">
            <v>0</v>
          </cell>
        </row>
        <row r="15">
          <cell r="N15">
            <v>4189</v>
          </cell>
          <cell r="R15">
            <v>1116</v>
          </cell>
          <cell r="S15">
            <v>1116</v>
          </cell>
          <cell r="T15">
            <v>0</v>
          </cell>
          <cell r="AA15">
            <v>0</v>
          </cell>
          <cell r="AB15">
            <v>0</v>
          </cell>
          <cell r="AC15">
            <v>0</v>
          </cell>
          <cell r="AK15">
            <v>0</v>
          </cell>
          <cell r="AL15">
            <v>0</v>
          </cell>
          <cell r="AM15">
            <v>0</v>
          </cell>
          <cell r="AT15">
            <v>0</v>
          </cell>
          <cell r="AU15">
            <v>0</v>
          </cell>
          <cell r="AV15">
            <v>0</v>
          </cell>
          <cell r="BD15">
            <v>0</v>
          </cell>
          <cell r="BE15">
            <v>0</v>
          </cell>
          <cell r="BF15">
            <v>0</v>
          </cell>
          <cell r="BN15">
            <v>0</v>
          </cell>
          <cell r="BO15">
            <v>0</v>
          </cell>
          <cell r="BP15">
            <v>0</v>
          </cell>
        </row>
        <row r="16">
          <cell r="N16">
            <v>4036</v>
          </cell>
          <cell r="R16">
            <v>1080</v>
          </cell>
          <cell r="S16">
            <v>930.88548000000003</v>
          </cell>
          <cell r="T16">
            <v>149.11452</v>
          </cell>
          <cell r="AA16">
            <v>0</v>
          </cell>
          <cell r="AB16">
            <v>0</v>
          </cell>
          <cell r="AC16">
            <v>24.852419999999999</v>
          </cell>
          <cell r="AK16">
            <v>0</v>
          </cell>
          <cell r="AL16">
            <v>0</v>
          </cell>
          <cell r="AM16">
            <v>0</v>
          </cell>
          <cell r="AT16">
            <v>0</v>
          </cell>
          <cell r="AU16">
            <v>0</v>
          </cell>
          <cell r="AV16">
            <v>0</v>
          </cell>
          <cell r="BD16">
            <v>0</v>
          </cell>
          <cell r="BE16">
            <v>0</v>
          </cell>
          <cell r="BF16">
            <v>0</v>
          </cell>
          <cell r="BN16">
            <v>0</v>
          </cell>
          <cell r="BO16">
            <v>0</v>
          </cell>
          <cell r="BP16">
            <v>0</v>
          </cell>
        </row>
        <row r="17">
          <cell r="N17">
            <v>1875</v>
          </cell>
          <cell r="R17">
            <v>1017</v>
          </cell>
          <cell r="S17">
            <v>976.75955999999996</v>
          </cell>
          <cell r="T17">
            <v>238.24043999999998</v>
          </cell>
          <cell r="AA17">
            <v>0</v>
          </cell>
          <cell r="AB17">
            <v>0</v>
          </cell>
          <cell r="AC17">
            <v>39.706739999999996</v>
          </cell>
          <cell r="AK17">
            <v>0</v>
          </cell>
          <cell r="AL17">
            <v>0</v>
          </cell>
          <cell r="AM17">
            <v>0</v>
          </cell>
          <cell r="AT17">
            <v>0</v>
          </cell>
          <cell r="AU17">
            <v>0</v>
          </cell>
          <cell r="AV17">
            <v>0</v>
          </cell>
          <cell r="BD17">
            <v>0</v>
          </cell>
          <cell r="BE17">
            <v>0</v>
          </cell>
          <cell r="BF17">
            <v>0</v>
          </cell>
          <cell r="BN17">
            <v>0</v>
          </cell>
          <cell r="BO17">
            <v>0</v>
          </cell>
          <cell r="BP17">
            <v>0</v>
          </cell>
        </row>
        <row r="18">
          <cell r="N18">
            <v>3476</v>
          </cell>
          <cell r="R18">
            <v>1018</v>
          </cell>
          <cell r="S18">
            <v>888.34760000000006</v>
          </cell>
          <cell r="T18">
            <v>325.6524</v>
          </cell>
          <cell r="AA18">
            <v>0</v>
          </cell>
          <cell r="AB18">
            <v>0</v>
          </cell>
          <cell r="AC18">
            <v>54.275400000000005</v>
          </cell>
          <cell r="AK18">
            <v>0</v>
          </cell>
          <cell r="AL18">
            <v>0</v>
          </cell>
          <cell r="AM18">
            <v>0</v>
          </cell>
          <cell r="AT18">
            <v>0</v>
          </cell>
          <cell r="AU18">
            <v>0</v>
          </cell>
          <cell r="AV18">
            <v>0</v>
          </cell>
          <cell r="BD18">
            <v>0</v>
          </cell>
          <cell r="BE18">
            <v>0</v>
          </cell>
          <cell r="BF18">
            <v>0</v>
          </cell>
          <cell r="BN18">
            <v>0</v>
          </cell>
          <cell r="BO18">
            <v>0</v>
          </cell>
          <cell r="BP18">
            <v>0</v>
          </cell>
        </row>
        <row r="19">
          <cell r="N19">
            <v>2653</v>
          </cell>
          <cell r="R19">
            <v>1980</v>
          </cell>
          <cell r="S19">
            <v>119.34486000000001</v>
          </cell>
          <cell r="T19">
            <v>60.655139999999996</v>
          </cell>
          <cell r="AA19">
            <v>0</v>
          </cell>
          <cell r="AB19">
            <v>0</v>
          </cell>
          <cell r="AC19">
            <v>10.10919</v>
          </cell>
          <cell r="AK19">
            <v>0</v>
          </cell>
          <cell r="AL19">
            <v>6997.8162000000002</v>
          </cell>
          <cell r="AM19">
            <v>202.18379999999999</v>
          </cell>
          <cell r="AT19">
            <v>0</v>
          </cell>
          <cell r="AU19">
            <v>0</v>
          </cell>
          <cell r="AV19">
            <v>0</v>
          </cell>
          <cell r="BD19">
            <v>0</v>
          </cell>
          <cell r="BE19">
            <v>0</v>
          </cell>
          <cell r="BF19">
            <v>0</v>
          </cell>
          <cell r="BN19">
            <v>0</v>
          </cell>
          <cell r="BO19">
            <v>0</v>
          </cell>
          <cell r="BP19">
            <v>0</v>
          </cell>
        </row>
        <row r="20">
          <cell r="N20">
            <v>0</v>
          </cell>
          <cell r="R20">
            <v>1749.0347203947367</v>
          </cell>
          <cell r="S20">
            <v>372.50000000000011</v>
          </cell>
          <cell r="T20">
            <v>113.46527960526316</v>
          </cell>
          <cell r="AA20">
            <v>372.5</v>
          </cell>
          <cell r="AB20">
            <v>0</v>
          </cell>
          <cell r="AC20">
            <v>18.910879934210527</v>
          </cell>
          <cell r="AK20">
            <v>0</v>
          </cell>
          <cell r="AL20">
            <v>7071.7824013157897</v>
          </cell>
          <cell r="AM20">
            <v>378.21759868421054</v>
          </cell>
          <cell r="AT20">
            <v>111.75</v>
          </cell>
          <cell r="AU20">
            <v>37.25</v>
          </cell>
          <cell r="AV20">
            <v>7.5643519736842117</v>
          </cell>
          <cell r="BD20">
            <v>558.75</v>
          </cell>
          <cell r="BE20">
            <v>186.25</v>
          </cell>
          <cell r="BF20">
            <v>37.821759868421054</v>
          </cell>
          <cell r="BN20">
            <v>372.5</v>
          </cell>
          <cell r="BO20">
            <v>186.25</v>
          </cell>
          <cell r="BP20">
            <v>18.910879934210527</v>
          </cell>
        </row>
        <row r="21">
          <cell r="N21">
            <v>0</v>
          </cell>
          <cell r="R21">
            <v>1823.6281381578947</v>
          </cell>
          <cell r="S21">
            <v>216.00000000000006</v>
          </cell>
          <cell r="T21">
            <v>120.37186184210526</v>
          </cell>
          <cell r="AA21">
            <v>180</v>
          </cell>
          <cell r="AB21">
            <v>0</v>
          </cell>
          <cell r="AC21">
            <v>20.06197697368421</v>
          </cell>
          <cell r="AK21">
            <v>0</v>
          </cell>
          <cell r="AL21">
            <v>6798.7604605263159</v>
          </cell>
          <cell r="AM21">
            <v>401.23953947368426</v>
          </cell>
          <cell r="AT21">
            <v>108</v>
          </cell>
          <cell r="AU21">
            <v>36</v>
          </cell>
          <cell r="AV21">
            <v>8.0247907894736841</v>
          </cell>
          <cell r="BD21">
            <v>766</v>
          </cell>
          <cell r="BE21">
            <v>180</v>
          </cell>
          <cell r="BF21">
            <v>40.12395394736842</v>
          </cell>
          <cell r="BN21">
            <v>360</v>
          </cell>
          <cell r="BO21">
            <v>180</v>
          </cell>
          <cell r="BP21">
            <v>20.06197697368421</v>
          </cell>
        </row>
        <row r="22">
          <cell r="N22">
            <v>0</v>
          </cell>
          <cell r="R22">
            <v>1868.8923769736843</v>
          </cell>
          <cell r="S22">
            <v>223.19999999999985</v>
          </cell>
          <cell r="T22">
            <v>139.9076230263158</v>
          </cell>
          <cell r="AA22">
            <v>200</v>
          </cell>
          <cell r="AB22">
            <v>0</v>
          </cell>
          <cell r="AC22">
            <v>23.317937171052634</v>
          </cell>
          <cell r="AK22">
            <v>0</v>
          </cell>
          <cell r="AL22">
            <v>6973.6412565789469</v>
          </cell>
          <cell r="AM22">
            <v>466.35874342105274</v>
          </cell>
          <cell r="AT22">
            <v>111.6</v>
          </cell>
          <cell r="AU22">
            <v>37.200000000000003</v>
          </cell>
          <cell r="AV22">
            <v>9.3271748684210536</v>
          </cell>
          <cell r="BD22">
            <v>796</v>
          </cell>
          <cell r="BE22">
            <v>186</v>
          </cell>
          <cell r="BF22">
            <v>46.635874342105268</v>
          </cell>
          <cell r="BN22">
            <v>372</v>
          </cell>
          <cell r="BO22">
            <v>186</v>
          </cell>
          <cell r="BP22">
            <v>23.317937171052634</v>
          </cell>
        </row>
        <row r="23">
          <cell r="AA23">
            <v>0</v>
          </cell>
          <cell r="AB23">
            <v>0</v>
          </cell>
          <cell r="AC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A24">
            <v>0</v>
          </cell>
          <cell r="AB24">
            <v>0</v>
          </cell>
          <cell r="AC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A25">
            <v>0</v>
          </cell>
          <cell r="AB25">
            <v>0</v>
          </cell>
          <cell r="AC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K26">
            <v>0</v>
          </cell>
          <cell r="AL26">
            <v>0</v>
          </cell>
          <cell r="AM26">
            <v>0</v>
          </cell>
        </row>
        <row r="27">
          <cell r="AK27">
            <v>0</v>
          </cell>
          <cell r="AL27">
            <v>0</v>
          </cell>
          <cell r="AM27">
            <v>0</v>
          </cell>
        </row>
        <row r="28">
          <cell r="AK28">
            <v>0</v>
          </cell>
          <cell r="AL28">
            <v>0</v>
          </cell>
          <cell r="AM28">
            <v>0</v>
          </cell>
        </row>
        <row r="29">
          <cell r="AK29">
            <v>0</v>
          </cell>
          <cell r="AL29">
            <v>0</v>
          </cell>
          <cell r="AM29">
            <v>0</v>
          </cell>
        </row>
        <row r="30">
          <cell r="AK30">
            <v>0</v>
          </cell>
          <cell r="AL30">
            <v>0</v>
          </cell>
          <cell r="AM30">
            <v>0</v>
          </cell>
        </row>
        <row r="31">
          <cell r="AK31">
            <v>0</v>
          </cell>
          <cell r="AL31">
            <v>0</v>
          </cell>
          <cell r="AM31">
            <v>0</v>
          </cell>
        </row>
        <row r="32">
          <cell r="AK32">
            <v>0</v>
          </cell>
          <cell r="AL32">
            <v>0</v>
          </cell>
          <cell r="AM32">
            <v>0</v>
          </cell>
        </row>
        <row r="33">
          <cell r="AK33">
            <v>0</v>
          </cell>
          <cell r="AL33">
            <v>0</v>
          </cell>
          <cell r="AM33">
            <v>0</v>
          </cell>
        </row>
        <row r="34">
          <cell r="AK34">
            <v>0</v>
          </cell>
          <cell r="AL34">
            <v>0</v>
          </cell>
          <cell r="AM34">
            <v>0</v>
          </cell>
        </row>
        <row r="35">
          <cell r="AK35">
            <v>0</v>
          </cell>
          <cell r="AL35">
            <v>0</v>
          </cell>
          <cell r="AM35">
            <v>0</v>
          </cell>
        </row>
        <row r="36">
          <cell r="AK36">
            <v>0</v>
          </cell>
          <cell r="AL36">
            <v>0</v>
          </cell>
          <cell r="AM36">
            <v>0</v>
          </cell>
        </row>
        <row r="37">
          <cell r="AK37">
            <v>0</v>
          </cell>
          <cell r="AL37">
            <v>0</v>
          </cell>
          <cell r="AM37">
            <v>0</v>
          </cell>
        </row>
        <row r="38">
          <cell r="AK38">
            <v>0</v>
          </cell>
          <cell r="AL38">
            <v>0</v>
          </cell>
          <cell r="AM38">
            <v>0</v>
          </cell>
        </row>
        <row r="39">
          <cell r="AK39">
            <v>0</v>
          </cell>
          <cell r="AL39">
            <v>0</v>
          </cell>
          <cell r="AM39">
            <v>0</v>
          </cell>
        </row>
        <row r="40">
          <cell r="AK40">
            <v>0</v>
          </cell>
          <cell r="AL40">
            <v>0</v>
          </cell>
          <cell r="AM40">
            <v>0</v>
          </cell>
        </row>
        <row r="41">
          <cell r="AK41">
            <v>0</v>
          </cell>
          <cell r="AL41">
            <v>0</v>
          </cell>
          <cell r="AM41">
            <v>0</v>
          </cell>
        </row>
        <row r="42">
          <cell r="AK42">
            <v>0</v>
          </cell>
          <cell r="AL42">
            <v>0</v>
          </cell>
          <cell r="AM42">
            <v>0</v>
          </cell>
        </row>
        <row r="43">
          <cell r="AK43">
            <v>0</v>
          </cell>
          <cell r="AL43">
            <v>0</v>
          </cell>
          <cell r="AM43">
            <v>0</v>
          </cell>
        </row>
      </sheetData>
      <sheetData sheetId="2">
        <row r="7">
          <cell r="L7">
            <v>1734</v>
          </cell>
        </row>
        <row r="8">
          <cell r="L8">
            <v>4189</v>
          </cell>
        </row>
        <row r="9">
          <cell r="L9">
            <v>4036</v>
          </cell>
        </row>
        <row r="10">
          <cell r="L10">
            <v>1875</v>
          </cell>
        </row>
        <row r="11">
          <cell r="L11">
            <v>3476</v>
          </cell>
        </row>
        <row r="12">
          <cell r="L12">
            <v>2653</v>
          </cell>
        </row>
      </sheetData>
      <sheetData sheetId="3">
        <row r="36">
          <cell r="F36">
            <v>173966.94</v>
          </cell>
        </row>
        <row r="37">
          <cell r="F37">
            <v>277947.18</v>
          </cell>
        </row>
        <row r="38">
          <cell r="F38">
            <v>379927.80000000005</v>
          </cell>
        </row>
        <row r="39">
          <cell r="F39">
            <v>272948.13</v>
          </cell>
        </row>
        <row r="40">
          <cell r="F40">
            <v>574890.75</v>
          </cell>
        </row>
        <row r="41">
          <cell r="F41">
            <v>609884.1</v>
          </cell>
        </row>
        <row r="42">
          <cell r="F42">
            <v>708865.29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vot_Mnth"/>
      <sheetName val="Pivot_JulyDaily"/>
    </sheetNames>
    <sheetDataSet>
      <sheetData sheetId="0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</sheetData>
      <sheetData sheetId="1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umhardt, Orville J" refreshedDate="37160.530843402776" createdVersion="1" recordCount="144">
  <cacheSource type="worksheet">
    <worksheetSource ref="A1:D145" sheet="Raw_GenData"/>
  </cacheSource>
  <cacheFields count="4">
    <cacheField name="Project" numFmtId="0">
      <sharedItems count="12">
        <s v="PWD NET GENERATION       "/>
        <s v="BCL NET GENERATION       "/>
        <s v="FOS NET GENERATION       "/>
        <s v="CGR NET GENERATION       "/>
        <s v="DEX NET GENERATION       "/>
        <s v="HCR NET GENERATION       "/>
        <s v="CDR NET GENERATION       "/>
        <s v="RZA NET GENERATION       "/>
        <s v="ANDRSON RANCH GEN        "/>
        <s v="BLACK CANYON GEN         "/>
        <s v="MINIDOKA GEN             "/>
        <s v="IDAHO FALLS GEN          "/>
      </sharedItems>
    </cacheField>
    <cacheField name="acct_no" numFmtId="0">
      <sharedItems containsSemiMixedTypes="0" containsString="0" containsNumber="1" containsInteger="1" minValue="10062" maxValue="501245" count="12">
        <n v="10062"/>
        <n v="10172"/>
        <n v="10188"/>
        <n v="10234"/>
        <n v="10273"/>
        <n v="10290"/>
        <n v="11010"/>
        <n v="11060"/>
        <n v="501240"/>
        <n v="501241"/>
        <n v="501243"/>
        <n v="501245"/>
      </sharedItems>
    </cacheField>
    <cacheField name="MWh's" numFmtId="0">
      <sharedItems containsSemiMixedTypes="0" containsString="0" containsNumber="1" containsInteger="1" minValue="-246" maxValue="27204"/>
    </cacheField>
    <cacheField name="Month" numFmtId="0">
      <sharedItems count="12">
        <s v="1999-01"/>
        <s v="1999-02"/>
        <s v="1999-03"/>
        <s v="1999-04"/>
        <s v="1999-05"/>
        <s v="1999-06"/>
        <s v="1999-07"/>
        <s v="1999-08"/>
        <s v="1999-09"/>
        <s v="1999-10"/>
        <s v="1999-11"/>
        <s v="1999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n v="12442"/>
    <x v="0"/>
  </r>
  <r>
    <x v="0"/>
    <x v="0"/>
    <n v="4791"/>
    <x v="1"/>
  </r>
  <r>
    <x v="0"/>
    <x v="0"/>
    <n v="3814"/>
    <x v="2"/>
  </r>
  <r>
    <x v="0"/>
    <x v="0"/>
    <n v="3128"/>
    <x v="3"/>
  </r>
  <r>
    <x v="0"/>
    <x v="0"/>
    <n v="11052"/>
    <x v="4"/>
  </r>
  <r>
    <x v="0"/>
    <x v="0"/>
    <n v="18162"/>
    <x v="5"/>
  </r>
  <r>
    <x v="0"/>
    <x v="0"/>
    <n v="18767"/>
    <x v="6"/>
  </r>
  <r>
    <x v="0"/>
    <x v="0"/>
    <n v="13109"/>
    <x v="7"/>
  </r>
  <r>
    <x v="0"/>
    <x v="0"/>
    <n v="6347"/>
    <x v="8"/>
  </r>
  <r>
    <x v="0"/>
    <x v="0"/>
    <n v="4696"/>
    <x v="9"/>
  </r>
  <r>
    <x v="0"/>
    <x v="0"/>
    <n v="8460"/>
    <x v="10"/>
  </r>
  <r>
    <x v="0"/>
    <x v="0"/>
    <n v="14048"/>
    <x v="11"/>
  </r>
  <r>
    <x v="1"/>
    <x v="1"/>
    <n v="14319"/>
    <x v="0"/>
  </r>
  <r>
    <x v="1"/>
    <x v="1"/>
    <n v="5190"/>
    <x v="1"/>
  </r>
  <r>
    <x v="1"/>
    <x v="1"/>
    <n v="8142"/>
    <x v="2"/>
  </r>
  <r>
    <x v="1"/>
    <x v="1"/>
    <n v="7366"/>
    <x v="3"/>
  </r>
  <r>
    <x v="1"/>
    <x v="1"/>
    <n v="12612"/>
    <x v="4"/>
  </r>
  <r>
    <x v="1"/>
    <x v="1"/>
    <n v="13298"/>
    <x v="5"/>
  </r>
  <r>
    <x v="1"/>
    <x v="1"/>
    <n v="7408"/>
    <x v="6"/>
  </r>
  <r>
    <x v="1"/>
    <x v="1"/>
    <n v="913"/>
    <x v="7"/>
  </r>
  <r>
    <x v="1"/>
    <x v="1"/>
    <n v="9269"/>
    <x v="8"/>
  </r>
  <r>
    <x v="1"/>
    <x v="1"/>
    <n v="10339"/>
    <x v="9"/>
  </r>
  <r>
    <x v="1"/>
    <x v="1"/>
    <n v="12133"/>
    <x v="10"/>
  </r>
  <r>
    <x v="1"/>
    <x v="1"/>
    <n v="14083"/>
    <x v="11"/>
  </r>
  <r>
    <x v="2"/>
    <x v="2"/>
    <n v="12532"/>
    <x v="0"/>
  </r>
  <r>
    <x v="2"/>
    <x v="2"/>
    <n v="8774"/>
    <x v="1"/>
  </r>
  <r>
    <x v="2"/>
    <x v="2"/>
    <n v="9807"/>
    <x v="2"/>
  </r>
  <r>
    <x v="2"/>
    <x v="2"/>
    <n v="8829"/>
    <x v="3"/>
  </r>
  <r>
    <x v="2"/>
    <x v="2"/>
    <n v="12761"/>
    <x v="4"/>
  </r>
  <r>
    <x v="2"/>
    <x v="2"/>
    <n v="10638"/>
    <x v="5"/>
  </r>
  <r>
    <x v="2"/>
    <x v="2"/>
    <n v="3872"/>
    <x v="6"/>
  </r>
  <r>
    <x v="2"/>
    <x v="2"/>
    <n v="2868"/>
    <x v="7"/>
  </r>
  <r>
    <x v="2"/>
    <x v="2"/>
    <n v="4367"/>
    <x v="8"/>
  </r>
  <r>
    <x v="2"/>
    <x v="2"/>
    <n v="8686"/>
    <x v="9"/>
  </r>
  <r>
    <x v="2"/>
    <x v="2"/>
    <n v="11203"/>
    <x v="10"/>
  </r>
  <r>
    <x v="2"/>
    <x v="2"/>
    <n v="12389"/>
    <x v="11"/>
  </r>
  <r>
    <x v="3"/>
    <x v="3"/>
    <n v="17284"/>
    <x v="0"/>
  </r>
  <r>
    <x v="3"/>
    <x v="3"/>
    <n v="4526"/>
    <x v="1"/>
  </r>
  <r>
    <x v="3"/>
    <x v="3"/>
    <n v="14269"/>
    <x v="2"/>
  </r>
  <r>
    <x v="3"/>
    <x v="3"/>
    <n v="10321"/>
    <x v="3"/>
  </r>
  <r>
    <x v="3"/>
    <x v="3"/>
    <n v="19580"/>
    <x v="4"/>
  </r>
  <r>
    <x v="3"/>
    <x v="3"/>
    <n v="20034"/>
    <x v="5"/>
  </r>
  <r>
    <x v="3"/>
    <x v="3"/>
    <n v="12218"/>
    <x v="6"/>
  </r>
  <r>
    <x v="3"/>
    <x v="3"/>
    <n v="19005"/>
    <x v="7"/>
  </r>
  <r>
    <x v="3"/>
    <x v="3"/>
    <n v="13557"/>
    <x v="8"/>
  </r>
  <r>
    <x v="3"/>
    <x v="3"/>
    <n v="13928"/>
    <x v="9"/>
  </r>
  <r>
    <x v="3"/>
    <x v="3"/>
    <n v="17961"/>
    <x v="10"/>
  </r>
  <r>
    <x v="3"/>
    <x v="3"/>
    <n v="16352"/>
    <x v="11"/>
  </r>
  <r>
    <x v="4"/>
    <x v="4"/>
    <n v="11658"/>
    <x v="0"/>
  </r>
  <r>
    <x v="4"/>
    <x v="4"/>
    <n v="4316"/>
    <x v="1"/>
  </r>
  <r>
    <x v="4"/>
    <x v="4"/>
    <n v="6731"/>
    <x v="2"/>
  </r>
  <r>
    <x v="4"/>
    <x v="4"/>
    <n v="5362"/>
    <x v="3"/>
  </r>
  <r>
    <x v="4"/>
    <x v="4"/>
    <n v="9896"/>
    <x v="4"/>
  </r>
  <r>
    <x v="4"/>
    <x v="4"/>
    <n v="10393"/>
    <x v="5"/>
  </r>
  <r>
    <x v="4"/>
    <x v="4"/>
    <n v="8249"/>
    <x v="6"/>
  </r>
  <r>
    <x v="4"/>
    <x v="4"/>
    <n v="7548"/>
    <x v="7"/>
  </r>
  <r>
    <x v="4"/>
    <x v="4"/>
    <n v="2106"/>
    <x v="8"/>
  </r>
  <r>
    <x v="4"/>
    <x v="4"/>
    <n v="6701"/>
    <x v="9"/>
  </r>
  <r>
    <x v="4"/>
    <x v="4"/>
    <n v="8619"/>
    <x v="10"/>
  </r>
  <r>
    <x v="4"/>
    <x v="4"/>
    <n v="11582"/>
    <x v="11"/>
  </r>
  <r>
    <x v="5"/>
    <x v="5"/>
    <n v="14762"/>
    <x v="0"/>
  </r>
  <r>
    <x v="5"/>
    <x v="5"/>
    <n v="7424"/>
    <x v="1"/>
  </r>
  <r>
    <x v="5"/>
    <x v="5"/>
    <n v="14213"/>
    <x v="2"/>
  </r>
  <r>
    <x v="5"/>
    <x v="5"/>
    <n v="5624"/>
    <x v="3"/>
  </r>
  <r>
    <x v="5"/>
    <x v="5"/>
    <n v="16915"/>
    <x v="4"/>
  </r>
  <r>
    <x v="5"/>
    <x v="5"/>
    <n v="23270"/>
    <x v="5"/>
  </r>
  <r>
    <x v="5"/>
    <x v="5"/>
    <n v="13061"/>
    <x v="6"/>
  </r>
  <r>
    <x v="5"/>
    <x v="5"/>
    <n v="7837"/>
    <x v="7"/>
  </r>
  <r>
    <x v="5"/>
    <x v="5"/>
    <n v="18603"/>
    <x v="8"/>
  </r>
  <r>
    <x v="5"/>
    <x v="5"/>
    <n v="22205"/>
    <x v="9"/>
  </r>
  <r>
    <x v="5"/>
    <x v="5"/>
    <n v="20090"/>
    <x v="10"/>
  </r>
  <r>
    <x v="5"/>
    <x v="5"/>
    <n v="17366"/>
    <x v="11"/>
  </r>
  <r>
    <x v="6"/>
    <x v="6"/>
    <n v="7296"/>
    <x v="0"/>
  </r>
  <r>
    <x v="6"/>
    <x v="6"/>
    <n v="7735"/>
    <x v="1"/>
  </r>
  <r>
    <x v="6"/>
    <x v="6"/>
    <n v="7948"/>
    <x v="2"/>
  </r>
  <r>
    <x v="6"/>
    <x v="6"/>
    <n v="5210"/>
    <x v="3"/>
  </r>
  <r>
    <x v="6"/>
    <x v="6"/>
    <n v="4405"/>
    <x v="4"/>
  </r>
  <r>
    <x v="6"/>
    <x v="6"/>
    <n v="4292"/>
    <x v="5"/>
  </r>
  <r>
    <x v="6"/>
    <x v="6"/>
    <n v="4109"/>
    <x v="6"/>
  </r>
  <r>
    <x v="6"/>
    <x v="6"/>
    <n v="2799"/>
    <x v="7"/>
  </r>
  <r>
    <x v="6"/>
    <x v="6"/>
    <n v="3974"/>
    <x v="8"/>
  </r>
  <r>
    <x v="6"/>
    <x v="6"/>
    <n v="3386"/>
    <x v="9"/>
  </r>
  <r>
    <x v="6"/>
    <x v="6"/>
    <n v="1917"/>
    <x v="10"/>
  </r>
  <r>
    <x v="6"/>
    <x v="6"/>
    <n v="6581"/>
    <x v="11"/>
  </r>
  <r>
    <x v="7"/>
    <x v="7"/>
    <n v="7665"/>
    <x v="0"/>
  </r>
  <r>
    <x v="7"/>
    <x v="7"/>
    <n v="6667"/>
    <x v="1"/>
  </r>
  <r>
    <x v="7"/>
    <x v="7"/>
    <n v="8034"/>
    <x v="2"/>
  </r>
  <r>
    <x v="7"/>
    <x v="7"/>
    <n v="5918"/>
    <x v="3"/>
  </r>
  <r>
    <x v="7"/>
    <x v="7"/>
    <n v="5708"/>
    <x v="4"/>
  </r>
  <r>
    <x v="7"/>
    <x v="7"/>
    <n v="3870"/>
    <x v="5"/>
  </r>
  <r>
    <x v="7"/>
    <x v="7"/>
    <n v="3170"/>
    <x v="6"/>
  </r>
  <r>
    <x v="7"/>
    <x v="7"/>
    <n v="3284"/>
    <x v="7"/>
  </r>
  <r>
    <x v="7"/>
    <x v="7"/>
    <n v="1037"/>
    <x v="8"/>
  </r>
  <r>
    <x v="7"/>
    <x v="7"/>
    <n v="284"/>
    <x v="9"/>
  </r>
  <r>
    <x v="7"/>
    <x v="7"/>
    <n v="4015"/>
    <x v="10"/>
  </r>
  <r>
    <x v="7"/>
    <x v="7"/>
    <n v="8610"/>
    <x v="11"/>
  </r>
  <r>
    <x v="8"/>
    <x v="8"/>
    <n v="3516"/>
    <x v="0"/>
  </r>
  <r>
    <x v="8"/>
    <x v="8"/>
    <n v="12780"/>
    <x v="1"/>
  </r>
  <r>
    <x v="8"/>
    <x v="8"/>
    <n v="25224"/>
    <x v="2"/>
  </r>
  <r>
    <x v="8"/>
    <x v="8"/>
    <n v="22185"/>
    <x v="3"/>
  </r>
  <r>
    <x v="8"/>
    <x v="8"/>
    <n v="25728"/>
    <x v="4"/>
  </r>
  <r>
    <x v="8"/>
    <x v="8"/>
    <n v="27204"/>
    <x v="5"/>
  </r>
  <r>
    <x v="8"/>
    <x v="8"/>
    <n v="26736"/>
    <x v="6"/>
  </r>
  <r>
    <x v="8"/>
    <x v="8"/>
    <n v="18768"/>
    <x v="7"/>
  </r>
  <r>
    <x v="8"/>
    <x v="8"/>
    <n v="6408"/>
    <x v="8"/>
  </r>
  <r>
    <x v="8"/>
    <x v="8"/>
    <n v="3328"/>
    <x v="9"/>
  </r>
  <r>
    <x v="8"/>
    <x v="8"/>
    <n v="2868"/>
    <x v="10"/>
  </r>
  <r>
    <x v="8"/>
    <x v="8"/>
    <n v="3155"/>
    <x v="11"/>
  </r>
  <r>
    <x v="9"/>
    <x v="9"/>
    <n v="6960"/>
    <x v="0"/>
  </r>
  <r>
    <x v="9"/>
    <x v="9"/>
    <n v="5196"/>
    <x v="1"/>
  </r>
  <r>
    <x v="9"/>
    <x v="9"/>
    <n v="6552"/>
    <x v="2"/>
  </r>
  <r>
    <x v="9"/>
    <x v="9"/>
    <n v="4755"/>
    <x v="3"/>
  </r>
  <r>
    <x v="9"/>
    <x v="9"/>
    <n v="3835"/>
    <x v="4"/>
  </r>
  <r>
    <x v="9"/>
    <x v="9"/>
    <n v="2316"/>
    <x v="5"/>
  </r>
  <r>
    <x v="9"/>
    <x v="9"/>
    <n v="1828"/>
    <x v="6"/>
  </r>
  <r>
    <x v="9"/>
    <x v="9"/>
    <n v="1504"/>
    <x v="7"/>
  </r>
  <r>
    <x v="9"/>
    <x v="9"/>
    <n v="-246"/>
    <x v="8"/>
  </r>
  <r>
    <x v="9"/>
    <x v="9"/>
    <n v="2500"/>
    <x v="9"/>
  </r>
  <r>
    <x v="9"/>
    <x v="9"/>
    <n v="4944"/>
    <x v="10"/>
  </r>
  <r>
    <x v="9"/>
    <x v="9"/>
    <n v="6370"/>
    <x v="11"/>
  </r>
  <r>
    <x v="10"/>
    <x v="10"/>
    <n v="17256"/>
    <x v="0"/>
  </r>
  <r>
    <x v="10"/>
    <x v="10"/>
    <n v="15504"/>
    <x v="1"/>
  </r>
  <r>
    <x v="10"/>
    <x v="10"/>
    <n v="16836"/>
    <x v="2"/>
  </r>
  <r>
    <x v="10"/>
    <x v="10"/>
    <n v="19271"/>
    <x v="3"/>
  </r>
  <r>
    <x v="10"/>
    <x v="10"/>
    <n v="20240"/>
    <x v="4"/>
  </r>
  <r>
    <x v="10"/>
    <x v="10"/>
    <n v="19704"/>
    <x v="5"/>
  </r>
  <r>
    <x v="10"/>
    <x v="10"/>
    <n v="20604"/>
    <x v="6"/>
  </r>
  <r>
    <x v="10"/>
    <x v="10"/>
    <n v="19188"/>
    <x v="7"/>
  </r>
  <r>
    <x v="10"/>
    <x v="10"/>
    <n v="15006"/>
    <x v="8"/>
  </r>
  <r>
    <x v="10"/>
    <x v="10"/>
    <n v="13085"/>
    <x v="9"/>
  </r>
  <r>
    <x v="10"/>
    <x v="10"/>
    <n v="8712"/>
    <x v="10"/>
  </r>
  <r>
    <x v="10"/>
    <x v="10"/>
    <n v="10296"/>
    <x v="11"/>
  </r>
  <r>
    <x v="11"/>
    <x v="11"/>
    <n v="13344"/>
    <x v="0"/>
  </r>
  <r>
    <x v="11"/>
    <x v="11"/>
    <n v="14256"/>
    <x v="1"/>
  </r>
  <r>
    <x v="11"/>
    <x v="11"/>
    <n v="16818"/>
    <x v="2"/>
  </r>
  <r>
    <x v="11"/>
    <x v="11"/>
    <n v="16381"/>
    <x v="3"/>
  </r>
  <r>
    <x v="11"/>
    <x v="11"/>
    <n v="16364"/>
    <x v="4"/>
  </r>
  <r>
    <x v="11"/>
    <x v="11"/>
    <n v="13668"/>
    <x v="5"/>
  </r>
  <r>
    <x v="11"/>
    <x v="11"/>
    <n v="16191"/>
    <x v="6"/>
  </r>
  <r>
    <x v="11"/>
    <x v="11"/>
    <n v="15036"/>
    <x v="7"/>
  </r>
  <r>
    <x v="11"/>
    <x v="11"/>
    <n v="13488"/>
    <x v="8"/>
  </r>
  <r>
    <x v="11"/>
    <x v="11"/>
    <n v="11751"/>
    <x v="9"/>
  </r>
  <r>
    <x v="11"/>
    <x v="11"/>
    <n v="13010"/>
    <x v="10"/>
  </r>
  <r>
    <x v="11"/>
    <x v="11"/>
    <n v="1215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N15" firstHeaderRow="1" firstDataRow="2" firstDataCol="1"/>
  <pivotFields count="4">
    <pivotField axis="axisCol" compact="0" outline="0" subtotalTop="0" showAll="0" includeNewItemsInFilter="1">
      <items count="13">
        <item x="8"/>
        <item x="1"/>
        <item x="9"/>
        <item x="6"/>
        <item x="3"/>
        <item x="4"/>
        <item x="2"/>
        <item x="5"/>
        <item x="11"/>
        <item x="10"/>
        <item x="0"/>
        <item x="7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Wh's" fld="2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0"/>
  <sheetViews>
    <sheetView tabSelected="1" workbookViewId="0">
      <selection activeCell="B5" sqref="B5"/>
    </sheetView>
  </sheetViews>
  <sheetFormatPr defaultRowHeight="12.75" x14ac:dyDescent="0.2"/>
  <cols>
    <col min="2" max="2" width="37" customWidth="1"/>
    <col min="3" max="3" width="9.33203125" customWidth="1"/>
    <col min="4" max="4" width="13.1640625" customWidth="1"/>
    <col min="5" max="5" width="4" customWidth="1"/>
    <col min="12" max="12" width="11.5" bestFit="1" customWidth="1"/>
  </cols>
  <sheetData>
    <row r="2" spans="2:12" ht="15.75" x14ac:dyDescent="0.25">
      <c r="B2" s="102" t="s">
        <v>117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2:12" x14ac:dyDescent="0.2">
      <c r="B3" s="103" t="s">
        <v>115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5" spans="2:12" ht="39" x14ac:dyDescent="0.25">
      <c r="C5" s="88" t="s">
        <v>119</v>
      </c>
      <c r="D5" s="9" t="s">
        <v>120</v>
      </c>
      <c r="F5" s="9" t="s">
        <v>18</v>
      </c>
      <c r="G5" s="9" t="s">
        <v>19</v>
      </c>
      <c r="H5" s="9" t="s">
        <v>22</v>
      </c>
      <c r="I5" s="9" t="s">
        <v>24</v>
      </c>
      <c r="J5" s="9" t="s">
        <v>25</v>
      </c>
      <c r="K5" s="9" t="s">
        <v>26</v>
      </c>
      <c r="L5" s="9" t="s">
        <v>55</v>
      </c>
    </row>
    <row r="6" spans="2:12" x14ac:dyDescent="0.2"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</row>
    <row r="7" spans="2:12" x14ac:dyDescent="0.2">
      <c r="B7" s="87" t="s">
        <v>116</v>
      </c>
      <c r="F7" s="10"/>
      <c r="G7" s="10"/>
      <c r="H7" s="10"/>
      <c r="I7" s="10"/>
      <c r="J7" s="10"/>
      <c r="K7" s="10"/>
      <c r="L7" s="10"/>
    </row>
    <row r="8" spans="2:12" x14ac:dyDescent="0.2">
      <c r="B8" s="86">
        <v>36281</v>
      </c>
      <c r="C8" s="16" t="s">
        <v>2</v>
      </c>
      <c r="D8" s="16" t="s">
        <v>2</v>
      </c>
      <c r="F8" s="13">
        <f>Pivot_RawGenData!D7</f>
        <v>3835</v>
      </c>
      <c r="G8" s="13">
        <f>Pivot_RawGenData!I7</f>
        <v>16915</v>
      </c>
      <c r="H8" s="13">
        <f>Pivot_RawGenData!C7</f>
        <v>12612</v>
      </c>
      <c r="I8" s="13">
        <f>Pivot_RawGenData!F7</f>
        <v>19580</v>
      </c>
      <c r="J8" s="13">
        <f>Pivot_RawGenData!G7</f>
        <v>9896</v>
      </c>
      <c r="K8" s="13">
        <f>Pivot_RawGenData!H7</f>
        <v>12761</v>
      </c>
      <c r="L8" s="36">
        <f>SUM(F8:K8)</f>
        <v>75599</v>
      </c>
    </row>
    <row r="9" spans="2:12" x14ac:dyDescent="0.2">
      <c r="B9" s="86">
        <v>36312</v>
      </c>
      <c r="C9" s="16" t="s">
        <v>2</v>
      </c>
      <c r="D9" s="16" t="s">
        <v>2</v>
      </c>
      <c r="F9" s="13">
        <f>Pivot_RawGenData!D8</f>
        <v>2316</v>
      </c>
      <c r="G9" s="13">
        <f>Pivot_RawGenData!I8</f>
        <v>23270</v>
      </c>
      <c r="H9" s="13">
        <f>Pivot_RawGenData!C8</f>
        <v>13298</v>
      </c>
      <c r="I9" s="13">
        <f>Pivot_RawGenData!F8</f>
        <v>20034</v>
      </c>
      <c r="J9" s="13">
        <f>Pivot_RawGenData!G8</f>
        <v>10393</v>
      </c>
      <c r="K9" s="13">
        <f>Pivot_RawGenData!H8</f>
        <v>10638</v>
      </c>
      <c r="L9" s="36">
        <f>SUM(F9:K9)</f>
        <v>79949</v>
      </c>
    </row>
    <row r="10" spans="2:12" ht="13.5" x14ac:dyDescent="0.25">
      <c r="B10" s="89" t="s">
        <v>121</v>
      </c>
      <c r="C10" s="16"/>
      <c r="D10" s="16"/>
      <c r="F10" s="17">
        <f t="shared" ref="F10:L10" si="0">SUM(F8:F9)</f>
        <v>6151</v>
      </c>
      <c r="G10" s="17">
        <f t="shared" si="0"/>
        <v>40185</v>
      </c>
      <c r="H10" s="17">
        <f t="shared" si="0"/>
        <v>25910</v>
      </c>
      <c r="I10" s="17">
        <f t="shared" si="0"/>
        <v>39614</v>
      </c>
      <c r="J10" s="17">
        <f t="shared" si="0"/>
        <v>20289</v>
      </c>
      <c r="K10" s="17">
        <f t="shared" si="0"/>
        <v>23399</v>
      </c>
      <c r="L10" s="17">
        <f t="shared" si="0"/>
        <v>155548</v>
      </c>
    </row>
    <row r="11" spans="2:12" x14ac:dyDescent="0.2">
      <c r="B11" s="86"/>
      <c r="C11" s="86"/>
      <c r="D11" s="86"/>
      <c r="F11" s="13"/>
      <c r="G11" s="13"/>
      <c r="H11" s="13"/>
      <c r="I11" s="13"/>
      <c r="J11" s="13"/>
      <c r="K11" s="13"/>
      <c r="L11" s="36"/>
    </row>
    <row r="12" spans="2:12" x14ac:dyDescent="0.2">
      <c r="B12" s="90" t="s">
        <v>123</v>
      </c>
      <c r="C12" s="37"/>
      <c r="D12" s="37"/>
      <c r="F12" s="13"/>
      <c r="G12" s="13"/>
      <c r="H12" s="13"/>
      <c r="I12" s="13"/>
      <c r="J12" s="13"/>
      <c r="K12" s="13"/>
      <c r="L12" s="36"/>
    </row>
    <row r="13" spans="2:12" x14ac:dyDescent="0.2">
      <c r="B13" s="86">
        <v>36281</v>
      </c>
      <c r="C13" s="37"/>
      <c r="D13" s="37"/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36">
        <f>SUM(F13:K13)</f>
        <v>0</v>
      </c>
    </row>
    <row r="14" spans="2:12" x14ac:dyDescent="0.2">
      <c r="B14" s="86">
        <v>36312</v>
      </c>
      <c r="C14" s="37"/>
      <c r="D14" s="37"/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36">
        <f>SUM(F14:K14)</f>
        <v>0</v>
      </c>
    </row>
    <row r="15" spans="2:12" ht="13.5" x14ac:dyDescent="0.25">
      <c r="B15" s="89" t="s">
        <v>121</v>
      </c>
      <c r="C15" s="38"/>
      <c r="D15" s="38"/>
      <c r="F15" s="14">
        <f t="shared" ref="F15:L15" si="1">SUM(F13:F14)</f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</row>
    <row r="16" spans="2:12" x14ac:dyDescent="0.2">
      <c r="B16" s="86"/>
      <c r="C16" s="86"/>
      <c r="D16" s="86"/>
      <c r="F16" s="13"/>
      <c r="G16" s="13"/>
      <c r="H16" s="13"/>
      <c r="I16" s="13"/>
      <c r="J16" s="13"/>
      <c r="K16" s="13"/>
      <c r="L16" s="36"/>
    </row>
    <row r="17" spans="2:12" x14ac:dyDescent="0.2">
      <c r="B17" s="90" t="s">
        <v>122</v>
      </c>
      <c r="F17" s="10"/>
      <c r="G17" s="10"/>
      <c r="H17" s="10"/>
      <c r="I17" s="10"/>
      <c r="J17" s="10"/>
      <c r="K17" s="10"/>
      <c r="L17" s="10"/>
    </row>
    <row r="18" spans="2:12" x14ac:dyDescent="0.2">
      <c r="B18" s="86">
        <v>36281</v>
      </c>
      <c r="C18" s="16" t="s">
        <v>2</v>
      </c>
      <c r="D18" s="16" t="s">
        <v>2</v>
      </c>
      <c r="F18" s="13">
        <f t="shared" ref="F18:K19" si="2">F8-F13</f>
        <v>3835</v>
      </c>
      <c r="G18" s="13">
        <f t="shared" si="2"/>
        <v>16915</v>
      </c>
      <c r="H18" s="13">
        <f t="shared" si="2"/>
        <v>12612</v>
      </c>
      <c r="I18" s="13">
        <f t="shared" si="2"/>
        <v>19580</v>
      </c>
      <c r="J18" s="13">
        <f t="shared" si="2"/>
        <v>9896</v>
      </c>
      <c r="K18" s="13">
        <f t="shared" si="2"/>
        <v>12761</v>
      </c>
      <c r="L18" s="36">
        <f>SUM(F18:K18)</f>
        <v>75599</v>
      </c>
    </row>
    <row r="19" spans="2:12" x14ac:dyDescent="0.2">
      <c r="B19" s="86">
        <v>36312</v>
      </c>
      <c r="C19" s="16" t="s">
        <v>2</v>
      </c>
      <c r="D19" s="16" t="s">
        <v>2</v>
      </c>
      <c r="F19" s="13">
        <f t="shared" si="2"/>
        <v>2316</v>
      </c>
      <c r="G19" s="13">
        <f t="shared" si="2"/>
        <v>23270</v>
      </c>
      <c r="H19" s="13">
        <f t="shared" si="2"/>
        <v>13298</v>
      </c>
      <c r="I19" s="13">
        <f t="shared" si="2"/>
        <v>20034</v>
      </c>
      <c r="J19" s="13">
        <f t="shared" si="2"/>
        <v>10393</v>
      </c>
      <c r="K19" s="13">
        <f t="shared" si="2"/>
        <v>10638</v>
      </c>
      <c r="L19" s="36">
        <f>SUM(F19:K19)</f>
        <v>79949</v>
      </c>
    </row>
    <row r="20" spans="2:12" ht="13.5" x14ac:dyDescent="0.25">
      <c r="B20" s="89" t="s">
        <v>121</v>
      </c>
      <c r="C20" s="16"/>
      <c r="D20" s="16"/>
      <c r="F20" s="17">
        <f t="shared" ref="F20:L20" si="3">SUM(F18:F19)</f>
        <v>6151</v>
      </c>
      <c r="G20" s="17">
        <f t="shared" si="3"/>
        <v>40185</v>
      </c>
      <c r="H20" s="17">
        <f t="shared" si="3"/>
        <v>25910</v>
      </c>
      <c r="I20" s="17">
        <f t="shared" si="3"/>
        <v>39614</v>
      </c>
      <c r="J20" s="17">
        <f t="shared" si="3"/>
        <v>20289</v>
      </c>
      <c r="K20" s="17">
        <f t="shared" si="3"/>
        <v>23399</v>
      </c>
      <c r="L20" s="17">
        <f t="shared" si="3"/>
        <v>155548</v>
      </c>
    </row>
    <row r="21" spans="2:12" ht="13.5" thickBot="1" x14ac:dyDescent="0.25">
      <c r="B21" s="86"/>
      <c r="C21" s="86"/>
      <c r="D21" s="86"/>
      <c r="F21" s="13"/>
      <c r="G21" s="13"/>
      <c r="H21" s="13"/>
      <c r="I21" s="13"/>
      <c r="J21" s="13"/>
      <c r="K21" s="13"/>
      <c r="L21" s="36"/>
    </row>
    <row r="22" spans="2:12" x14ac:dyDescent="0.2">
      <c r="B22" s="91" t="s">
        <v>118</v>
      </c>
      <c r="C22" s="92"/>
      <c r="D22" s="92"/>
      <c r="E22" s="21"/>
      <c r="F22" s="93"/>
      <c r="G22" s="93"/>
      <c r="H22" s="93"/>
      <c r="I22" s="93"/>
      <c r="J22" s="93"/>
      <c r="K22" s="93"/>
      <c r="L22" s="94"/>
    </row>
    <row r="23" spans="2:12" x14ac:dyDescent="0.2">
      <c r="B23" s="95">
        <v>36281</v>
      </c>
      <c r="C23" s="96">
        <f>24*31</f>
        <v>744</v>
      </c>
      <c r="D23" s="96">
        <f>C23*50</f>
        <v>37200</v>
      </c>
      <c r="E23" s="24"/>
      <c r="F23" s="97">
        <v>1887</v>
      </c>
      <c r="G23" s="97">
        <v>8323</v>
      </c>
      <c r="H23" s="97">
        <v>6206</v>
      </c>
      <c r="I23" s="97">
        <v>9635</v>
      </c>
      <c r="J23" s="97">
        <v>4870</v>
      </c>
      <c r="K23" s="97">
        <v>6279</v>
      </c>
      <c r="L23" s="98">
        <f>SUM(F23:K23)</f>
        <v>37200</v>
      </c>
    </row>
    <row r="24" spans="2:12" x14ac:dyDescent="0.2">
      <c r="B24" s="95">
        <v>36312</v>
      </c>
      <c r="C24" s="96">
        <f>24*30</f>
        <v>720</v>
      </c>
      <c r="D24" s="96">
        <f>C24*50</f>
        <v>36000</v>
      </c>
      <c r="E24" s="24"/>
      <c r="F24" s="97">
        <v>1043</v>
      </c>
      <c r="G24" s="97">
        <v>10478</v>
      </c>
      <c r="H24" s="97">
        <v>5988</v>
      </c>
      <c r="I24" s="97">
        <v>9021</v>
      </c>
      <c r="J24" s="97">
        <v>4680</v>
      </c>
      <c r="K24" s="97">
        <v>4790</v>
      </c>
      <c r="L24" s="98">
        <f>SUM(F24:K24)</f>
        <v>36000</v>
      </c>
    </row>
    <row r="25" spans="2:12" ht="14.25" thickBot="1" x14ac:dyDescent="0.3">
      <c r="B25" s="99" t="s">
        <v>121</v>
      </c>
      <c r="C25" s="100"/>
      <c r="D25" s="100"/>
      <c r="E25" s="33"/>
      <c r="F25" s="62">
        <f>SUM(F23:F24)</f>
        <v>2930</v>
      </c>
      <c r="G25" s="62">
        <f t="shared" ref="G25:L25" si="4">SUM(G23:G24)</f>
        <v>18801</v>
      </c>
      <c r="H25" s="62">
        <f t="shared" si="4"/>
        <v>12194</v>
      </c>
      <c r="I25" s="62">
        <f t="shared" si="4"/>
        <v>18656</v>
      </c>
      <c r="J25" s="62">
        <f t="shared" si="4"/>
        <v>9550</v>
      </c>
      <c r="K25" s="62">
        <f t="shared" si="4"/>
        <v>11069</v>
      </c>
      <c r="L25" s="101">
        <f t="shared" si="4"/>
        <v>73200</v>
      </c>
    </row>
    <row r="27" spans="2:12" x14ac:dyDescent="0.2">
      <c r="B27" s="90" t="s">
        <v>124</v>
      </c>
      <c r="C27" s="9"/>
      <c r="D27" s="9"/>
    </row>
    <row r="28" spans="2:12" x14ac:dyDescent="0.2">
      <c r="B28" s="86">
        <v>36281</v>
      </c>
      <c r="C28" s="43"/>
      <c r="D28" s="43"/>
      <c r="F28" s="13">
        <f t="shared" ref="F28:K29" si="5">F18-F23</f>
        <v>1948</v>
      </c>
      <c r="G28" s="13">
        <f t="shared" si="5"/>
        <v>8592</v>
      </c>
      <c r="H28" s="13">
        <f t="shared" si="5"/>
        <v>6406</v>
      </c>
      <c r="I28" s="13">
        <f t="shared" si="5"/>
        <v>9945</v>
      </c>
      <c r="J28" s="13">
        <f t="shared" si="5"/>
        <v>5026</v>
      </c>
      <c r="K28" s="13">
        <f t="shared" si="5"/>
        <v>6482</v>
      </c>
      <c r="L28" s="36">
        <f>SUM(F28:K28)</f>
        <v>38399</v>
      </c>
    </row>
    <row r="29" spans="2:12" x14ac:dyDescent="0.2">
      <c r="B29" s="86">
        <v>36312</v>
      </c>
      <c r="F29" s="13">
        <f t="shared" si="5"/>
        <v>1273</v>
      </c>
      <c r="G29" s="13">
        <f t="shared" si="5"/>
        <v>12792</v>
      </c>
      <c r="H29" s="13">
        <f t="shared" si="5"/>
        <v>7310</v>
      </c>
      <c r="I29" s="13">
        <f t="shared" si="5"/>
        <v>11013</v>
      </c>
      <c r="J29" s="13">
        <f t="shared" si="5"/>
        <v>5713</v>
      </c>
      <c r="K29" s="13">
        <f t="shared" si="5"/>
        <v>5848</v>
      </c>
      <c r="L29" s="36">
        <f>SUM(F29:K29)</f>
        <v>43949</v>
      </c>
    </row>
    <row r="30" spans="2:12" ht="13.5" x14ac:dyDescent="0.25">
      <c r="B30" s="89" t="s">
        <v>121</v>
      </c>
      <c r="C30" s="18"/>
      <c r="D30" s="18"/>
      <c r="F30" s="17">
        <f t="shared" ref="F30:L30" si="6">SUM(F28:F29)</f>
        <v>3221</v>
      </c>
      <c r="G30" s="17">
        <f t="shared" si="6"/>
        <v>21384</v>
      </c>
      <c r="H30" s="17">
        <f t="shared" si="6"/>
        <v>13716</v>
      </c>
      <c r="I30" s="17">
        <f t="shared" si="6"/>
        <v>20958</v>
      </c>
      <c r="J30" s="17">
        <f t="shared" si="6"/>
        <v>10739</v>
      </c>
      <c r="K30" s="17">
        <f t="shared" si="6"/>
        <v>12330</v>
      </c>
      <c r="L30" s="17">
        <f t="shared" si="6"/>
        <v>82348</v>
      </c>
    </row>
  </sheetData>
  <mergeCells count="2">
    <mergeCell ref="B2:L2"/>
    <mergeCell ref="B3:L3"/>
  </mergeCells>
  <printOptions horizontalCentered="1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O23"/>
  <sheetViews>
    <sheetView topLeftCell="E4" workbookViewId="0">
      <selection activeCell="P22" sqref="P22"/>
    </sheetView>
  </sheetViews>
  <sheetFormatPr defaultRowHeight="12.75" x14ac:dyDescent="0.2"/>
  <cols>
    <col min="3" max="3" width="24.83203125" customWidth="1"/>
    <col min="4" max="4" width="14.6640625" customWidth="1"/>
    <col min="5" max="5" width="12" customWidth="1"/>
    <col min="6" max="7" width="11.6640625" customWidth="1"/>
    <col min="8" max="8" width="14" customWidth="1"/>
    <col min="9" max="9" width="11.5" customWidth="1"/>
    <col min="10" max="10" width="10.5" customWidth="1"/>
    <col min="11" max="11" width="11.5" customWidth="1"/>
    <col min="12" max="12" width="10.5" customWidth="1"/>
    <col min="13" max="13" width="11.5" customWidth="1"/>
    <col min="14" max="14" width="13.83203125" customWidth="1"/>
    <col min="15" max="15" width="4.6640625" customWidth="1"/>
    <col min="16" max="16" width="13.83203125" customWidth="1"/>
  </cols>
  <sheetData>
    <row r="2" spans="3:15" ht="15.75" x14ac:dyDescent="0.25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15" ht="13.5" x14ac:dyDescent="0.25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2</v>
      </c>
    </row>
    <row r="4" spans="3:15" x14ac:dyDescent="0.2">
      <c r="O4" s="3"/>
    </row>
    <row r="5" spans="3:15" x14ac:dyDescent="0.2">
      <c r="C5" s="4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/>
    </row>
    <row r="6" spans="3:15" ht="15.75" x14ac:dyDescent="0.25">
      <c r="C6" s="4"/>
      <c r="D6" s="5" t="s">
        <v>14</v>
      </c>
      <c r="E6" s="6"/>
      <c r="F6" s="6"/>
      <c r="G6" s="6"/>
      <c r="H6" s="6"/>
      <c r="I6" s="5" t="s">
        <v>15</v>
      </c>
      <c r="J6" s="7"/>
      <c r="K6" s="7"/>
      <c r="L6" s="7"/>
      <c r="M6" s="7"/>
      <c r="N6" s="7"/>
      <c r="O6" s="4"/>
    </row>
    <row r="7" spans="3:15" ht="25.5" x14ac:dyDescent="0.2">
      <c r="C7" s="8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 t="s">
        <v>22</v>
      </c>
      <c r="J7" s="9" t="s">
        <v>23</v>
      </c>
      <c r="K7" s="9" t="s">
        <v>24</v>
      </c>
      <c r="L7" s="9" t="s">
        <v>25</v>
      </c>
      <c r="M7" s="9" t="s">
        <v>26</v>
      </c>
      <c r="N7" s="9" t="s">
        <v>27</v>
      </c>
      <c r="O7" s="4"/>
    </row>
    <row r="8" spans="3:15" x14ac:dyDescent="0.2">
      <c r="C8" s="4"/>
      <c r="D8" s="10" t="s">
        <v>28</v>
      </c>
      <c r="E8" s="10" t="s">
        <v>28</v>
      </c>
      <c r="F8" s="10" t="s">
        <v>28</v>
      </c>
      <c r="G8" s="10" t="s">
        <v>28</v>
      </c>
      <c r="H8" s="10" t="s">
        <v>28</v>
      </c>
      <c r="I8" s="10" t="s">
        <v>28</v>
      </c>
      <c r="J8" s="10" t="s">
        <v>28</v>
      </c>
      <c r="K8" s="10" t="s">
        <v>28</v>
      </c>
      <c r="L8" s="10" t="s">
        <v>28</v>
      </c>
      <c r="M8" s="10" t="s">
        <v>28</v>
      </c>
      <c r="N8" s="10" t="s">
        <v>28</v>
      </c>
      <c r="O8" s="4"/>
    </row>
    <row r="9" spans="3:15" x14ac:dyDescent="0.2">
      <c r="C9" s="4"/>
      <c r="D9" s="10"/>
      <c r="E9" s="10"/>
      <c r="F9" s="10"/>
      <c r="G9" s="10"/>
      <c r="H9" s="11" t="s">
        <v>2</v>
      </c>
      <c r="I9" s="10"/>
      <c r="J9" s="10"/>
      <c r="K9" s="10"/>
      <c r="L9" s="10"/>
      <c r="M9" s="10"/>
      <c r="N9" s="11" t="s">
        <v>29</v>
      </c>
      <c r="O9" s="4"/>
    </row>
    <row r="11" spans="3:15" x14ac:dyDescent="0.2">
      <c r="C11" s="12" t="s">
        <v>30</v>
      </c>
      <c r="D11" s="13">
        <f>[2]Pivot_Mnth!B15</f>
        <v>177900</v>
      </c>
      <c r="E11" s="13">
        <f>[2]Pivot_Mnth!D15</f>
        <v>46514</v>
      </c>
      <c r="F11" s="13">
        <f>[2]Pivot_Mnth!I15</f>
        <v>181370</v>
      </c>
      <c r="G11" s="13">
        <f>[2]Pivot_Mnth!K15</f>
        <v>195702</v>
      </c>
      <c r="H11" s="13">
        <f>[2]Pivot_Mnth!M15</f>
        <v>58262</v>
      </c>
      <c r="I11" s="13">
        <f>[2]Pivot_Mnth!C15</f>
        <v>115072</v>
      </c>
      <c r="J11" s="13">
        <f>[2]Pivot_Mnth!E15</f>
        <v>59652</v>
      </c>
      <c r="K11" s="13">
        <f>[2]Pivot_Mnth!F15</f>
        <v>179035</v>
      </c>
      <c r="L11" s="13">
        <f>[2]Pivot_Mnth!G15</f>
        <v>93161</v>
      </c>
      <c r="M11" s="13">
        <f>[2]Pivot_Mnth!H15</f>
        <v>106726</v>
      </c>
      <c r="N11" s="14">
        <f>SUM(D11:M11)</f>
        <v>1213394</v>
      </c>
    </row>
    <row r="12" spans="3:15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 t="s">
        <v>2</v>
      </c>
    </row>
    <row r="13" spans="3:15" ht="44.25" customHeight="1" x14ac:dyDescent="0.25">
      <c r="C13" s="15" t="s">
        <v>31</v>
      </c>
      <c r="D13" s="16">
        <f>-[1]IrrDist_Hist!$R$78*8760</f>
        <v>-31508.329333617465</v>
      </c>
      <c r="E13" s="16"/>
      <c r="F13" s="16"/>
      <c r="G13" s="16">
        <f>-[1]IrrDist_Hist!$R$58*8760</f>
        <v>-41324.865907433057</v>
      </c>
      <c r="H13" s="16">
        <f>-H11</f>
        <v>-58262</v>
      </c>
      <c r="I13" s="16"/>
      <c r="J13" s="16">
        <f>-J11</f>
        <v>-59652</v>
      </c>
      <c r="K13" s="16"/>
      <c r="L13" s="16"/>
      <c r="M13" s="16"/>
      <c r="N13" s="17">
        <f>SUM(D13:M13)</f>
        <v>-190747.1952410505</v>
      </c>
    </row>
    <row r="14" spans="3:15" x14ac:dyDescent="0.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 t="s">
        <v>2</v>
      </c>
    </row>
    <row r="15" spans="3:15" ht="25.5" x14ac:dyDescent="0.2">
      <c r="C15" s="15" t="s">
        <v>32</v>
      </c>
      <c r="D15" s="13">
        <f t="shared" ref="D15:M15" si="0">D11+D13</f>
        <v>146391.67066638253</v>
      </c>
      <c r="E15" s="13">
        <f t="shared" si="0"/>
        <v>46514</v>
      </c>
      <c r="F15" s="13">
        <f t="shared" si="0"/>
        <v>181370</v>
      </c>
      <c r="G15" s="13">
        <f t="shared" si="0"/>
        <v>154377.13409256694</v>
      </c>
      <c r="H15" s="13">
        <f t="shared" si="0"/>
        <v>0</v>
      </c>
      <c r="I15" s="13">
        <f t="shared" si="0"/>
        <v>115072</v>
      </c>
      <c r="J15" s="13">
        <f t="shared" si="0"/>
        <v>0</v>
      </c>
      <c r="K15" s="13">
        <f t="shared" si="0"/>
        <v>179035</v>
      </c>
      <c r="L15" s="13">
        <f t="shared" si="0"/>
        <v>93161</v>
      </c>
      <c r="M15" s="13">
        <f t="shared" si="0"/>
        <v>106726</v>
      </c>
      <c r="N15" s="14">
        <f>SUM(D15:M15)</f>
        <v>1022646.8047589494</v>
      </c>
    </row>
    <row r="16" spans="3:15" x14ac:dyDescent="0.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3:14" ht="26.25" x14ac:dyDescent="0.25">
      <c r="C17" s="15" t="s">
        <v>33</v>
      </c>
      <c r="D17" s="16"/>
      <c r="E17" s="16">
        <f>-Commnwlth_Rev!D35</f>
        <v>-5944.7</v>
      </c>
      <c r="F17" s="16">
        <f>-Commnwlth_Rev!E35</f>
        <v>-33878.800000000003</v>
      </c>
      <c r="G17" s="16"/>
      <c r="H17" s="16"/>
      <c r="I17" s="16">
        <f>-Commnwlth_Rev!F35</f>
        <v>-18504.2</v>
      </c>
      <c r="J17" s="16"/>
      <c r="K17" s="16">
        <f>-Commnwlth_Rev!G35</f>
        <v>-31875.599999999999</v>
      </c>
      <c r="L17" s="16">
        <f>-Commnwlth_Rev!H35</f>
        <v>-15151.9</v>
      </c>
      <c r="M17" s="16">
        <f>-Commnwlth_Rev!I35</f>
        <v>-15369.7</v>
      </c>
      <c r="N17" s="17">
        <f>SUM(D17:M17)</f>
        <v>-120724.89999999998</v>
      </c>
    </row>
    <row r="18" spans="3:14" x14ac:dyDescent="0.2">
      <c r="N18" s="18"/>
    </row>
    <row r="19" spans="3:14" ht="63.75" x14ac:dyDescent="0.2">
      <c r="C19" s="15" t="s">
        <v>126</v>
      </c>
      <c r="D19" s="14">
        <f t="shared" ref="D19:M19" si="1">D15+D17</f>
        <v>146391.67066638253</v>
      </c>
      <c r="E19" s="14">
        <f t="shared" si="1"/>
        <v>40569.300000000003</v>
      </c>
      <c r="F19" s="14">
        <f t="shared" si="1"/>
        <v>147491.20000000001</v>
      </c>
      <c r="G19" s="14">
        <f t="shared" si="1"/>
        <v>154377.13409256694</v>
      </c>
      <c r="H19" s="14">
        <f t="shared" si="1"/>
        <v>0</v>
      </c>
      <c r="I19" s="14">
        <f t="shared" si="1"/>
        <v>96567.8</v>
      </c>
      <c r="J19" s="14">
        <f t="shared" si="1"/>
        <v>0</v>
      </c>
      <c r="K19" s="14">
        <f t="shared" si="1"/>
        <v>147159.4</v>
      </c>
      <c r="L19" s="14">
        <f t="shared" si="1"/>
        <v>78009.100000000006</v>
      </c>
      <c r="M19" s="14">
        <f t="shared" si="1"/>
        <v>91356.3</v>
      </c>
      <c r="N19" s="14">
        <f>SUM(D19:M19)</f>
        <v>901921.90475894953</v>
      </c>
    </row>
    <row r="21" spans="3:14" ht="39" x14ac:dyDescent="0.25">
      <c r="C21" s="15" t="s">
        <v>125</v>
      </c>
      <c r="E21" s="16">
        <f>-Enron_MayJune1999!F25</f>
        <v>-2930</v>
      </c>
      <c r="F21" s="16">
        <f>-Enron_MayJune1999!G25</f>
        <v>-18801</v>
      </c>
      <c r="G21" s="16"/>
      <c r="H21" s="16"/>
      <c r="I21" s="16">
        <f>-Enron_MayJune1999!H25</f>
        <v>-12194</v>
      </c>
      <c r="J21" s="16"/>
      <c r="K21" s="16">
        <f>-Enron_MayJune1999!I25</f>
        <v>-18656</v>
      </c>
      <c r="L21" s="16">
        <f>-Enron_MayJune1999!J25</f>
        <v>-9550</v>
      </c>
      <c r="M21" s="16">
        <f>-Enron_MayJune1999!K25</f>
        <v>-11069</v>
      </c>
      <c r="N21" s="17">
        <f>SUM(D21:M21)</f>
        <v>-73200</v>
      </c>
    </row>
    <row r="23" spans="3:14" ht="25.5" x14ac:dyDescent="0.2">
      <c r="C23" s="15" t="s">
        <v>34</v>
      </c>
      <c r="D23" s="40">
        <f>D19+D21</f>
        <v>146391.67066638253</v>
      </c>
      <c r="E23" s="40">
        <f t="shared" ref="E23:L23" si="2">E19+E21</f>
        <v>37639.300000000003</v>
      </c>
      <c r="F23" s="40">
        <f t="shared" si="2"/>
        <v>128690.20000000001</v>
      </c>
      <c r="G23" s="40">
        <f t="shared" si="2"/>
        <v>154377.13409256694</v>
      </c>
      <c r="H23" s="40">
        <f t="shared" si="2"/>
        <v>0</v>
      </c>
      <c r="I23" s="40">
        <f t="shared" si="2"/>
        <v>84373.8</v>
      </c>
      <c r="J23" s="40">
        <f t="shared" si="2"/>
        <v>0</v>
      </c>
      <c r="K23" s="40">
        <f t="shared" si="2"/>
        <v>128503.4</v>
      </c>
      <c r="L23" s="40">
        <f t="shared" si="2"/>
        <v>68459.100000000006</v>
      </c>
      <c r="M23" s="40">
        <f>M19+M21</f>
        <v>80287.3</v>
      </c>
      <c r="N23" s="14">
        <f>SUM(D23:M23)</f>
        <v>828721.90475894953</v>
      </c>
    </row>
  </sheetData>
  <printOptions horizontalCentered="1"/>
  <pageMargins left="0.75" right="0.75" top="1" bottom="1" header="0.5" footer="0.5"/>
  <pageSetup scale="74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F1" workbookViewId="0">
      <selection activeCell="C22" sqref="C22"/>
    </sheetView>
  </sheetViews>
  <sheetFormatPr defaultRowHeight="12.75" x14ac:dyDescent="0.2"/>
  <cols>
    <col min="1" max="1" width="14.5" bestFit="1" customWidth="1"/>
    <col min="2" max="13" width="27.6640625" bestFit="1" customWidth="1"/>
    <col min="14" max="14" width="11.6640625" bestFit="1" customWidth="1"/>
  </cols>
  <sheetData>
    <row r="1" spans="1:14" x14ac:dyDescent="0.2">
      <c r="A1" s="104" t="s">
        <v>113</v>
      </c>
      <c r="B1" s="71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x14ac:dyDescent="0.2">
      <c r="A2" s="71" t="s">
        <v>77</v>
      </c>
      <c r="B2" s="70" t="s">
        <v>107</v>
      </c>
      <c r="C2" s="72" t="s">
        <v>100</v>
      </c>
      <c r="D2" s="72" t="s">
        <v>108</v>
      </c>
      <c r="E2" s="72" t="s">
        <v>105</v>
      </c>
      <c r="F2" s="72" t="s">
        <v>102</v>
      </c>
      <c r="G2" s="72" t="s">
        <v>103</v>
      </c>
      <c r="H2" s="72" t="s">
        <v>101</v>
      </c>
      <c r="I2" s="72" t="s">
        <v>104</v>
      </c>
      <c r="J2" s="72" t="s">
        <v>110</v>
      </c>
      <c r="K2" s="72" t="s">
        <v>109</v>
      </c>
      <c r="L2" s="72" t="s">
        <v>87</v>
      </c>
      <c r="M2" s="72" t="s">
        <v>106</v>
      </c>
      <c r="N2" s="74" t="s">
        <v>114</v>
      </c>
    </row>
    <row r="3" spans="1:14" x14ac:dyDescent="0.2">
      <c r="A3" s="70" t="s">
        <v>88</v>
      </c>
      <c r="B3" s="75">
        <v>3516</v>
      </c>
      <c r="C3" s="76">
        <v>14319</v>
      </c>
      <c r="D3" s="76">
        <v>6960</v>
      </c>
      <c r="E3" s="76">
        <v>7296</v>
      </c>
      <c r="F3" s="76">
        <v>17284</v>
      </c>
      <c r="G3" s="76">
        <v>11658</v>
      </c>
      <c r="H3" s="76">
        <v>12532</v>
      </c>
      <c r="I3" s="76">
        <v>14762</v>
      </c>
      <c r="J3" s="76">
        <v>13344</v>
      </c>
      <c r="K3" s="76">
        <v>17256</v>
      </c>
      <c r="L3" s="76">
        <v>12442</v>
      </c>
      <c r="M3" s="76">
        <v>7665</v>
      </c>
      <c r="N3" s="77">
        <v>139034</v>
      </c>
    </row>
    <row r="4" spans="1:14" x14ac:dyDescent="0.2">
      <c r="A4" s="78" t="s">
        <v>89</v>
      </c>
      <c r="B4" s="79">
        <v>12780</v>
      </c>
      <c r="C4" s="80">
        <v>5190</v>
      </c>
      <c r="D4" s="80">
        <v>5196</v>
      </c>
      <c r="E4" s="80">
        <v>7735</v>
      </c>
      <c r="F4" s="80">
        <v>4526</v>
      </c>
      <c r="G4" s="80">
        <v>4316</v>
      </c>
      <c r="H4" s="80">
        <v>8774</v>
      </c>
      <c r="I4" s="80">
        <v>7424</v>
      </c>
      <c r="J4" s="80">
        <v>14256</v>
      </c>
      <c r="K4" s="80">
        <v>15504</v>
      </c>
      <c r="L4" s="80">
        <v>4791</v>
      </c>
      <c r="M4" s="80">
        <v>6667</v>
      </c>
      <c r="N4" s="81">
        <v>97159</v>
      </c>
    </row>
    <row r="5" spans="1:14" x14ac:dyDescent="0.2">
      <c r="A5" s="78" t="s">
        <v>90</v>
      </c>
      <c r="B5" s="79">
        <v>25224</v>
      </c>
      <c r="C5" s="80">
        <v>8142</v>
      </c>
      <c r="D5" s="80">
        <v>6552</v>
      </c>
      <c r="E5" s="80">
        <v>7948</v>
      </c>
      <c r="F5" s="80">
        <v>14269</v>
      </c>
      <c r="G5" s="80">
        <v>6731</v>
      </c>
      <c r="H5" s="80">
        <v>9807</v>
      </c>
      <c r="I5" s="80">
        <v>14213</v>
      </c>
      <c r="J5" s="80">
        <v>16818</v>
      </c>
      <c r="K5" s="80">
        <v>16836</v>
      </c>
      <c r="L5" s="80">
        <v>3814</v>
      </c>
      <c r="M5" s="80">
        <v>8034</v>
      </c>
      <c r="N5" s="81">
        <v>138388</v>
      </c>
    </row>
    <row r="6" spans="1:14" x14ac:dyDescent="0.2">
      <c r="A6" s="78" t="s">
        <v>91</v>
      </c>
      <c r="B6" s="79">
        <v>22185</v>
      </c>
      <c r="C6" s="80">
        <v>7366</v>
      </c>
      <c r="D6" s="80">
        <v>4755</v>
      </c>
      <c r="E6" s="80">
        <v>5210</v>
      </c>
      <c r="F6" s="80">
        <v>10321</v>
      </c>
      <c r="G6" s="80">
        <v>5362</v>
      </c>
      <c r="H6" s="80">
        <v>8829</v>
      </c>
      <c r="I6" s="80">
        <v>5624</v>
      </c>
      <c r="J6" s="80">
        <v>16381</v>
      </c>
      <c r="K6" s="80">
        <v>19271</v>
      </c>
      <c r="L6" s="80">
        <v>3128</v>
      </c>
      <c r="M6" s="80">
        <v>5918</v>
      </c>
      <c r="N6" s="81">
        <v>114350</v>
      </c>
    </row>
    <row r="7" spans="1:14" x14ac:dyDescent="0.2">
      <c r="A7" s="78" t="s">
        <v>92</v>
      </c>
      <c r="B7" s="79">
        <v>25728</v>
      </c>
      <c r="C7" s="80">
        <v>12612</v>
      </c>
      <c r="D7" s="80">
        <v>3835</v>
      </c>
      <c r="E7" s="80">
        <v>4405</v>
      </c>
      <c r="F7" s="80">
        <v>19580</v>
      </c>
      <c r="G7" s="80">
        <v>9896</v>
      </c>
      <c r="H7" s="80">
        <v>12761</v>
      </c>
      <c r="I7" s="80">
        <v>16915</v>
      </c>
      <c r="J7" s="80">
        <v>16364</v>
      </c>
      <c r="K7" s="80">
        <v>20240</v>
      </c>
      <c r="L7" s="80">
        <v>11052</v>
      </c>
      <c r="M7" s="80">
        <v>5708</v>
      </c>
      <c r="N7" s="81">
        <v>159096</v>
      </c>
    </row>
    <row r="8" spans="1:14" x14ac:dyDescent="0.2">
      <c r="A8" s="78" t="s">
        <v>93</v>
      </c>
      <c r="B8" s="79">
        <v>27204</v>
      </c>
      <c r="C8" s="80">
        <v>13298</v>
      </c>
      <c r="D8" s="80">
        <v>2316</v>
      </c>
      <c r="E8" s="80">
        <v>4292</v>
      </c>
      <c r="F8" s="80">
        <v>20034</v>
      </c>
      <c r="G8" s="80">
        <v>10393</v>
      </c>
      <c r="H8" s="80">
        <v>10638</v>
      </c>
      <c r="I8" s="80">
        <v>23270</v>
      </c>
      <c r="J8" s="80">
        <v>13668</v>
      </c>
      <c r="K8" s="80">
        <v>19704</v>
      </c>
      <c r="L8" s="80">
        <v>18162</v>
      </c>
      <c r="M8" s="80">
        <v>3870</v>
      </c>
      <c r="N8" s="81">
        <v>166849</v>
      </c>
    </row>
    <row r="9" spans="1:14" x14ac:dyDescent="0.2">
      <c r="A9" s="78" t="s">
        <v>94</v>
      </c>
      <c r="B9" s="79">
        <v>26736</v>
      </c>
      <c r="C9" s="80">
        <v>7408</v>
      </c>
      <c r="D9" s="80">
        <v>1828</v>
      </c>
      <c r="E9" s="80">
        <v>4109</v>
      </c>
      <c r="F9" s="80">
        <v>12218</v>
      </c>
      <c r="G9" s="80">
        <v>8249</v>
      </c>
      <c r="H9" s="80">
        <v>3872</v>
      </c>
      <c r="I9" s="80">
        <v>13061</v>
      </c>
      <c r="J9" s="80">
        <v>16191</v>
      </c>
      <c r="K9" s="80">
        <v>20604</v>
      </c>
      <c r="L9" s="80">
        <v>18767</v>
      </c>
      <c r="M9" s="80">
        <v>3170</v>
      </c>
      <c r="N9" s="81">
        <v>136213</v>
      </c>
    </row>
    <row r="10" spans="1:14" x14ac:dyDescent="0.2">
      <c r="A10" s="78" t="s">
        <v>95</v>
      </c>
      <c r="B10" s="79">
        <v>18768</v>
      </c>
      <c r="C10" s="80">
        <v>913</v>
      </c>
      <c r="D10" s="80">
        <v>1504</v>
      </c>
      <c r="E10" s="80">
        <v>2799</v>
      </c>
      <c r="F10" s="80">
        <v>19005</v>
      </c>
      <c r="G10" s="80">
        <v>7548</v>
      </c>
      <c r="H10" s="80">
        <v>2868</v>
      </c>
      <c r="I10" s="80">
        <v>7837</v>
      </c>
      <c r="J10" s="80">
        <v>15036</v>
      </c>
      <c r="K10" s="80">
        <v>19188</v>
      </c>
      <c r="L10" s="80">
        <v>13109</v>
      </c>
      <c r="M10" s="80">
        <v>3284</v>
      </c>
      <c r="N10" s="81">
        <v>111859</v>
      </c>
    </row>
    <row r="11" spans="1:14" x14ac:dyDescent="0.2">
      <c r="A11" s="78" t="s">
        <v>96</v>
      </c>
      <c r="B11" s="79">
        <v>6408</v>
      </c>
      <c r="C11" s="80">
        <v>9269</v>
      </c>
      <c r="D11" s="80">
        <v>-246</v>
      </c>
      <c r="E11" s="80">
        <v>3974</v>
      </c>
      <c r="F11" s="80">
        <v>13557</v>
      </c>
      <c r="G11" s="80">
        <v>2106</v>
      </c>
      <c r="H11" s="80">
        <v>4367</v>
      </c>
      <c r="I11" s="80">
        <v>18603</v>
      </c>
      <c r="J11" s="80">
        <v>13488</v>
      </c>
      <c r="K11" s="80">
        <v>15006</v>
      </c>
      <c r="L11" s="80">
        <v>6347</v>
      </c>
      <c r="M11" s="80">
        <v>1037</v>
      </c>
      <c r="N11" s="81">
        <v>93916</v>
      </c>
    </row>
    <row r="12" spans="1:14" x14ac:dyDescent="0.2">
      <c r="A12" s="78" t="s">
        <v>97</v>
      </c>
      <c r="B12" s="79">
        <v>3328</v>
      </c>
      <c r="C12" s="80">
        <v>10339</v>
      </c>
      <c r="D12" s="80">
        <v>2500</v>
      </c>
      <c r="E12" s="80">
        <v>3386</v>
      </c>
      <c r="F12" s="80">
        <v>13928</v>
      </c>
      <c r="G12" s="80">
        <v>6701</v>
      </c>
      <c r="H12" s="80">
        <v>8686</v>
      </c>
      <c r="I12" s="80">
        <v>22205</v>
      </c>
      <c r="J12" s="80">
        <v>11751</v>
      </c>
      <c r="K12" s="80">
        <v>13085</v>
      </c>
      <c r="L12" s="80">
        <v>4696</v>
      </c>
      <c r="M12" s="80">
        <v>284</v>
      </c>
      <c r="N12" s="81">
        <v>100889</v>
      </c>
    </row>
    <row r="13" spans="1:14" x14ac:dyDescent="0.2">
      <c r="A13" s="78" t="s">
        <v>98</v>
      </c>
      <c r="B13" s="79">
        <v>2868</v>
      </c>
      <c r="C13" s="80">
        <v>12133</v>
      </c>
      <c r="D13" s="80">
        <v>4944</v>
      </c>
      <c r="E13" s="80">
        <v>1917</v>
      </c>
      <c r="F13" s="80">
        <v>17961</v>
      </c>
      <c r="G13" s="80">
        <v>8619</v>
      </c>
      <c r="H13" s="80">
        <v>11203</v>
      </c>
      <c r="I13" s="80">
        <v>20090</v>
      </c>
      <c r="J13" s="80">
        <v>13010</v>
      </c>
      <c r="K13" s="80">
        <v>8712</v>
      </c>
      <c r="L13" s="80">
        <v>8460</v>
      </c>
      <c r="M13" s="80">
        <v>4015</v>
      </c>
      <c r="N13" s="81">
        <v>113932</v>
      </c>
    </row>
    <row r="14" spans="1:14" x14ac:dyDescent="0.2">
      <c r="A14" s="78" t="s">
        <v>99</v>
      </c>
      <c r="B14" s="79">
        <v>3155</v>
      </c>
      <c r="C14" s="80">
        <v>14083</v>
      </c>
      <c r="D14" s="80">
        <v>6370</v>
      </c>
      <c r="E14" s="80">
        <v>6581</v>
      </c>
      <c r="F14" s="80">
        <v>16352</v>
      </c>
      <c r="G14" s="80">
        <v>11582</v>
      </c>
      <c r="H14" s="80">
        <v>12389</v>
      </c>
      <c r="I14" s="80">
        <v>17366</v>
      </c>
      <c r="J14" s="80">
        <v>12151</v>
      </c>
      <c r="K14" s="80">
        <v>10296</v>
      </c>
      <c r="L14" s="80">
        <v>14048</v>
      </c>
      <c r="M14" s="80">
        <v>8610</v>
      </c>
      <c r="N14" s="81">
        <v>132983</v>
      </c>
    </row>
    <row r="15" spans="1:14" x14ac:dyDescent="0.2">
      <c r="A15" s="82" t="s">
        <v>114</v>
      </c>
      <c r="B15" s="83">
        <v>177900</v>
      </c>
      <c r="C15" s="84">
        <v>115072</v>
      </c>
      <c r="D15" s="84">
        <v>46514</v>
      </c>
      <c r="E15" s="84">
        <v>59652</v>
      </c>
      <c r="F15" s="84">
        <v>179035</v>
      </c>
      <c r="G15" s="84">
        <v>93161</v>
      </c>
      <c r="H15" s="84">
        <v>106726</v>
      </c>
      <c r="I15" s="84">
        <v>181370</v>
      </c>
      <c r="J15" s="84">
        <v>172458</v>
      </c>
      <c r="K15" s="84">
        <v>195702</v>
      </c>
      <c r="L15" s="84">
        <v>118816</v>
      </c>
      <c r="M15" s="84">
        <v>58262</v>
      </c>
      <c r="N15" s="85">
        <v>1504668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4" sqref="B4"/>
    </sheetView>
  </sheetViews>
  <sheetFormatPr defaultRowHeight="12.75" x14ac:dyDescent="0.2"/>
  <cols>
    <col min="1" max="1" width="8.83203125" bestFit="1" customWidth="1"/>
    <col min="2" max="2" width="12.33203125" customWidth="1"/>
  </cols>
  <sheetData>
    <row r="1" spans="1:4" x14ac:dyDescent="0.2">
      <c r="A1" s="67" t="s">
        <v>112</v>
      </c>
      <c r="B1" s="67" t="s">
        <v>86</v>
      </c>
      <c r="C1" s="67" t="s">
        <v>111</v>
      </c>
      <c r="D1" s="67" t="s">
        <v>77</v>
      </c>
    </row>
    <row r="2" spans="1:4" ht="51" x14ac:dyDescent="0.2">
      <c r="A2" s="68" t="s">
        <v>87</v>
      </c>
      <c r="B2" s="69">
        <v>10062</v>
      </c>
      <c r="C2" s="69">
        <v>12442</v>
      </c>
      <c r="D2" s="68" t="s">
        <v>88</v>
      </c>
    </row>
    <row r="3" spans="1:4" ht="51" x14ac:dyDescent="0.2">
      <c r="A3" s="68" t="s">
        <v>87</v>
      </c>
      <c r="B3" s="69">
        <v>10062</v>
      </c>
      <c r="C3" s="69">
        <v>4791</v>
      </c>
      <c r="D3" s="68" t="s">
        <v>89</v>
      </c>
    </row>
    <row r="4" spans="1:4" ht="51" x14ac:dyDescent="0.2">
      <c r="A4" s="68" t="s">
        <v>87</v>
      </c>
      <c r="B4" s="69">
        <v>10062</v>
      </c>
      <c r="C4" s="69">
        <v>3814</v>
      </c>
      <c r="D4" s="68" t="s">
        <v>90</v>
      </c>
    </row>
    <row r="5" spans="1:4" ht="51" x14ac:dyDescent="0.2">
      <c r="A5" s="68" t="s">
        <v>87</v>
      </c>
      <c r="B5" s="69">
        <v>10062</v>
      </c>
      <c r="C5" s="69">
        <v>3128</v>
      </c>
      <c r="D5" s="68" t="s">
        <v>91</v>
      </c>
    </row>
    <row r="6" spans="1:4" ht="51" x14ac:dyDescent="0.2">
      <c r="A6" s="68" t="s">
        <v>87</v>
      </c>
      <c r="B6" s="69">
        <v>10062</v>
      </c>
      <c r="C6" s="69">
        <v>11052</v>
      </c>
      <c r="D6" s="68" t="s">
        <v>92</v>
      </c>
    </row>
    <row r="7" spans="1:4" ht="51" x14ac:dyDescent="0.2">
      <c r="A7" s="68" t="s">
        <v>87</v>
      </c>
      <c r="B7" s="69">
        <v>10062</v>
      </c>
      <c r="C7" s="69">
        <v>18162</v>
      </c>
      <c r="D7" s="68" t="s">
        <v>93</v>
      </c>
    </row>
    <row r="8" spans="1:4" ht="51" x14ac:dyDescent="0.2">
      <c r="A8" s="68" t="s">
        <v>87</v>
      </c>
      <c r="B8" s="69">
        <v>10062</v>
      </c>
      <c r="C8" s="69">
        <v>18767</v>
      </c>
      <c r="D8" s="68" t="s">
        <v>94</v>
      </c>
    </row>
    <row r="9" spans="1:4" ht="51" x14ac:dyDescent="0.2">
      <c r="A9" s="68" t="s">
        <v>87</v>
      </c>
      <c r="B9" s="69">
        <v>10062</v>
      </c>
      <c r="C9" s="69">
        <v>13109</v>
      </c>
      <c r="D9" s="68" t="s">
        <v>95</v>
      </c>
    </row>
    <row r="10" spans="1:4" ht="51" x14ac:dyDescent="0.2">
      <c r="A10" s="68" t="s">
        <v>87</v>
      </c>
      <c r="B10" s="69">
        <v>10062</v>
      </c>
      <c r="C10" s="69">
        <v>6347</v>
      </c>
      <c r="D10" s="68" t="s">
        <v>96</v>
      </c>
    </row>
    <row r="11" spans="1:4" ht="51" x14ac:dyDescent="0.2">
      <c r="A11" s="68" t="s">
        <v>87</v>
      </c>
      <c r="B11" s="69">
        <v>10062</v>
      </c>
      <c r="C11" s="69">
        <v>4696</v>
      </c>
      <c r="D11" s="68" t="s">
        <v>97</v>
      </c>
    </row>
    <row r="12" spans="1:4" ht="51" x14ac:dyDescent="0.2">
      <c r="A12" s="68" t="s">
        <v>87</v>
      </c>
      <c r="B12" s="69">
        <v>10062</v>
      </c>
      <c r="C12" s="69">
        <v>8460</v>
      </c>
      <c r="D12" s="68" t="s">
        <v>98</v>
      </c>
    </row>
    <row r="13" spans="1:4" ht="51" x14ac:dyDescent="0.2">
      <c r="A13" s="68" t="s">
        <v>87</v>
      </c>
      <c r="B13" s="69">
        <v>10062</v>
      </c>
      <c r="C13" s="69">
        <v>14048</v>
      </c>
      <c r="D13" s="68" t="s">
        <v>99</v>
      </c>
    </row>
    <row r="14" spans="1:4" ht="51" x14ac:dyDescent="0.2">
      <c r="A14" s="68" t="s">
        <v>100</v>
      </c>
      <c r="B14" s="69">
        <v>10172</v>
      </c>
      <c r="C14" s="69">
        <v>14319</v>
      </c>
      <c r="D14" s="68" t="s">
        <v>88</v>
      </c>
    </row>
    <row r="15" spans="1:4" ht="51" x14ac:dyDescent="0.2">
      <c r="A15" s="68" t="s">
        <v>100</v>
      </c>
      <c r="B15" s="69">
        <v>10172</v>
      </c>
      <c r="C15" s="69">
        <v>5190</v>
      </c>
      <c r="D15" s="68" t="s">
        <v>89</v>
      </c>
    </row>
    <row r="16" spans="1:4" ht="51" x14ac:dyDescent="0.2">
      <c r="A16" s="68" t="s">
        <v>100</v>
      </c>
      <c r="B16" s="69">
        <v>10172</v>
      </c>
      <c r="C16" s="69">
        <v>8142</v>
      </c>
      <c r="D16" s="68" t="s">
        <v>90</v>
      </c>
    </row>
    <row r="17" spans="1:4" ht="51" x14ac:dyDescent="0.2">
      <c r="A17" s="68" t="s">
        <v>100</v>
      </c>
      <c r="B17" s="69">
        <v>10172</v>
      </c>
      <c r="C17" s="69">
        <v>7366</v>
      </c>
      <c r="D17" s="68" t="s">
        <v>91</v>
      </c>
    </row>
    <row r="18" spans="1:4" ht="51" x14ac:dyDescent="0.2">
      <c r="A18" s="68" t="s">
        <v>100</v>
      </c>
      <c r="B18" s="69">
        <v>10172</v>
      </c>
      <c r="C18" s="69">
        <v>12612</v>
      </c>
      <c r="D18" s="68" t="s">
        <v>92</v>
      </c>
    </row>
    <row r="19" spans="1:4" ht="51" x14ac:dyDescent="0.2">
      <c r="A19" s="68" t="s">
        <v>100</v>
      </c>
      <c r="B19" s="69">
        <v>10172</v>
      </c>
      <c r="C19" s="69">
        <v>13298</v>
      </c>
      <c r="D19" s="68" t="s">
        <v>93</v>
      </c>
    </row>
    <row r="20" spans="1:4" ht="51" x14ac:dyDescent="0.2">
      <c r="A20" s="68" t="s">
        <v>100</v>
      </c>
      <c r="B20" s="69">
        <v>10172</v>
      </c>
      <c r="C20" s="69">
        <v>7408</v>
      </c>
      <c r="D20" s="68" t="s">
        <v>94</v>
      </c>
    </row>
    <row r="21" spans="1:4" ht="51" x14ac:dyDescent="0.2">
      <c r="A21" s="68" t="s">
        <v>100</v>
      </c>
      <c r="B21" s="69">
        <v>10172</v>
      </c>
      <c r="C21" s="69">
        <v>913</v>
      </c>
      <c r="D21" s="68" t="s">
        <v>95</v>
      </c>
    </row>
    <row r="22" spans="1:4" ht="51" x14ac:dyDescent="0.2">
      <c r="A22" s="68" t="s">
        <v>100</v>
      </c>
      <c r="B22" s="69">
        <v>10172</v>
      </c>
      <c r="C22" s="69">
        <v>9269</v>
      </c>
      <c r="D22" s="68" t="s">
        <v>96</v>
      </c>
    </row>
    <row r="23" spans="1:4" ht="51" x14ac:dyDescent="0.2">
      <c r="A23" s="68" t="s">
        <v>100</v>
      </c>
      <c r="B23" s="69">
        <v>10172</v>
      </c>
      <c r="C23" s="69">
        <v>10339</v>
      </c>
      <c r="D23" s="68" t="s">
        <v>97</v>
      </c>
    </row>
    <row r="24" spans="1:4" ht="51" x14ac:dyDescent="0.2">
      <c r="A24" s="68" t="s">
        <v>100</v>
      </c>
      <c r="B24" s="69">
        <v>10172</v>
      </c>
      <c r="C24" s="69">
        <v>12133</v>
      </c>
      <c r="D24" s="68" t="s">
        <v>98</v>
      </c>
    </row>
    <row r="25" spans="1:4" ht="51" x14ac:dyDescent="0.2">
      <c r="A25" s="68" t="s">
        <v>100</v>
      </c>
      <c r="B25" s="69">
        <v>10172</v>
      </c>
      <c r="C25" s="69">
        <v>14083</v>
      </c>
      <c r="D25" s="68" t="s">
        <v>99</v>
      </c>
    </row>
    <row r="26" spans="1:4" ht="51" x14ac:dyDescent="0.2">
      <c r="A26" s="68" t="s">
        <v>101</v>
      </c>
      <c r="B26" s="69">
        <v>10188</v>
      </c>
      <c r="C26" s="69">
        <v>12532</v>
      </c>
      <c r="D26" s="68" t="s">
        <v>88</v>
      </c>
    </row>
    <row r="27" spans="1:4" ht="51" x14ac:dyDescent="0.2">
      <c r="A27" s="68" t="s">
        <v>101</v>
      </c>
      <c r="B27" s="69">
        <v>10188</v>
      </c>
      <c r="C27" s="69">
        <v>8774</v>
      </c>
      <c r="D27" s="68" t="s">
        <v>89</v>
      </c>
    </row>
    <row r="28" spans="1:4" ht="51" x14ac:dyDescent="0.2">
      <c r="A28" s="68" t="s">
        <v>101</v>
      </c>
      <c r="B28" s="69">
        <v>10188</v>
      </c>
      <c r="C28" s="69">
        <v>9807</v>
      </c>
      <c r="D28" s="68" t="s">
        <v>90</v>
      </c>
    </row>
    <row r="29" spans="1:4" ht="51" x14ac:dyDescent="0.2">
      <c r="A29" s="68" t="s">
        <v>101</v>
      </c>
      <c r="B29" s="69">
        <v>10188</v>
      </c>
      <c r="C29" s="69">
        <v>8829</v>
      </c>
      <c r="D29" s="68" t="s">
        <v>91</v>
      </c>
    </row>
    <row r="30" spans="1:4" ht="51" x14ac:dyDescent="0.2">
      <c r="A30" s="68" t="s">
        <v>101</v>
      </c>
      <c r="B30" s="69">
        <v>10188</v>
      </c>
      <c r="C30" s="69">
        <v>12761</v>
      </c>
      <c r="D30" s="68" t="s">
        <v>92</v>
      </c>
    </row>
    <row r="31" spans="1:4" ht="51" x14ac:dyDescent="0.2">
      <c r="A31" s="68" t="s">
        <v>101</v>
      </c>
      <c r="B31" s="69">
        <v>10188</v>
      </c>
      <c r="C31" s="69">
        <v>10638</v>
      </c>
      <c r="D31" s="68" t="s">
        <v>93</v>
      </c>
    </row>
    <row r="32" spans="1:4" ht="51" x14ac:dyDescent="0.2">
      <c r="A32" s="68" t="s">
        <v>101</v>
      </c>
      <c r="B32" s="69">
        <v>10188</v>
      </c>
      <c r="C32" s="69">
        <v>3872</v>
      </c>
      <c r="D32" s="68" t="s">
        <v>94</v>
      </c>
    </row>
    <row r="33" spans="1:4" ht="51" x14ac:dyDescent="0.2">
      <c r="A33" s="68" t="s">
        <v>101</v>
      </c>
      <c r="B33" s="69">
        <v>10188</v>
      </c>
      <c r="C33" s="69">
        <v>2868</v>
      </c>
      <c r="D33" s="68" t="s">
        <v>95</v>
      </c>
    </row>
    <row r="34" spans="1:4" ht="51" x14ac:dyDescent="0.2">
      <c r="A34" s="68" t="s">
        <v>101</v>
      </c>
      <c r="B34" s="69">
        <v>10188</v>
      </c>
      <c r="C34" s="69">
        <v>4367</v>
      </c>
      <c r="D34" s="68" t="s">
        <v>96</v>
      </c>
    </row>
    <row r="35" spans="1:4" ht="51" x14ac:dyDescent="0.2">
      <c r="A35" s="68" t="s">
        <v>101</v>
      </c>
      <c r="B35" s="69">
        <v>10188</v>
      </c>
      <c r="C35" s="69">
        <v>8686</v>
      </c>
      <c r="D35" s="68" t="s">
        <v>97</v>
      </c>
    </row>
    <row r="36" spans="1:4" ht="51" x14ac:dyDescent="0.2">
      <c r="A36" s="68" t="s">
        <v>101</v>
      </c>
      <c r="B36" s="69">
        <v>10188</v>
      </c>
      <c r="C36" s="69">
        <v>11203</v>
      </c>
      <c r="D36" s="68" t="s">
        <v>98</v>
      </c>
    </row>
    <row r="37" spans="1:4" ht="51" x14ac:dyDescent="0.2">
      <c r="A37" s="68" t="s">
        <v>101</v>
      </c>
      <c r="B37" s="69">
        <v>10188</v>
      </c>
      <c r="C37" s="69">
        <v>12389</v>
      </c>
      <c r="D37" s="68" t="s">
        <v>99</v>
      </c>
    </row>
    <row r="38" spans="1:4" ht="51" x14ac:dyDescent="0.2">
      <c r="A38" s="68" t="s">
        <v>102</v>
      </c>
      <c r="B38" s="69">
        <v>10234</v>
      </c>
      <c r="C38" s="69">
        <v>17284</v>
      </c>
      <c r="D38" s="68" t="s">
        <v>88</v>
      </c>
    </row>
    <row r="39" spans="1:4" ht="51" x14ac:dyDescent="0.2">
      <c r="A39" s="68" t="s">
        <v>102</v>
      </c>
      <c r="B39" s="69">
        <v>10234</v>
      </c>
      <c r="C39" s="69">
        <v>4526</v>
      </c>
      <c r="D39" s="68" t="s">
        <v>89</v>
      </c>
    </row>
    <row r="40" spans="1:4" ht="51" x14ac:dyDescent="0.2">
      <c r="A40" s="68" t="s">
        <v>102</v>
      </c>
      <c r="B40" s="69">
        <v>10234</v>
      </c>
      <c r="C40" s="69">
        <v>14269</v>
      </c>
      <c r="D40" s="68" t="s">
        <v>90</v>
      </c>
    </row>
    <row r="41" spans="1:4" ht="51" x14ac:dyDescent="0.2">
      <c r="A41" s="68" t="s">
        <v>102</v>
      </c>
      <c r="B41" s="69">
        <v>10234</v>
      </c>
      <c r="C41" s="69">
        <v>10321</v>
      </c>
      <c r="D41" s="68" t="s">
        <v>91</v>
      </c>
    </row>
    <row r="42" spans="1:4" ht="51" x14ac:dyDescent="0.2">
      <c r="A42" s="68" t="s">
        <v>102</v>
      </c>
      <c r="B42" s="69">
        <v>10234</v>
      </c>
      <c r="C42" s="69">
        <v>19580</v>
      </c>
      <c r="D42" s="68" t="s">
        <v>92</v>
      </c>
    </row>
    <row r="43" spans="1:4" ht="51" x14ac:dyDescent="0.2">
      <c r="A43" s="68" t="s">
        <v>102</v>
      </c>
      <c r="B43" s="69">
        <v>10234</v>
      </c>
      <c r="C43" s="69">
        <v>20034</v>
      </c>
      <c r="D43" s="68" t="s">
        <v>93</v>
      </c>
    </row>
    <row r="44" spans="1:4" ht="51" x14ac:dyDescent="0.2">
      <c r="A44" s="68" t="s">
        <v>102</v>
      </c>
      <c r="B44" s="69">
        <v>10234</v>
      </c>
      <c r="C44" s="69">
        <v>12218</v>
      </c>
      <c r="D44" s="68" t="s">
        <v>94</v>
      </c>
    </row>
    <row r="45" spans="1:4" ht="51" x14ac:dyDescent="0.2">
      <c r="A45" s="68" t="s">
        <v>102</v>
      </c>
      <c r="B45" s="69">
        <v>10234</v>
      </c>
      <c r="C45" s="69">
        <v>19005</v>
      </c>
      <c r="D45" s="68" t="s">
        <v>95</v>
      </c>
    </row>
    <row r="46" spans="1:4" ht="51" x14ac:dyDescent="0.2">
      <c r="A46" s="68" t="s">
        <v>102</v>
      </c>
      <c r="B46" s="69">
        <v>10234</v>
      </c>
      <c r="C46" s="69">
        <v>13557</v>
      </c>
      <c r="D46" s="68" t="s">
        <v>96</v>
      </c>
    </row>
    <row r="47" spans="1:4" ht="51" x14ac:dyDescent="0.2">
      <c r="A47" s="68" t="s">
        <v>102</v>
      </c>
      <c r="B47" s="69">
        <v>10234</v>
      </c>
      <c r="C47" s="69">
        <v>13928</v>
      </c>
      <c r="D47" s="68" t="s">
        <v>97</v>
      </c>
    </row>
    <row r="48" spans="1:4" ht="51" x14ac:dyDescent="0.2">
      <c r="A48" s="68" t="s">
        <v>102</v>
      </c>
      <c r="B48" s="69">
        <v>10234</v>
      </c>
      <c r="C48" s="69">
        <v>17961</v>
      </c>
      <c r="D48" s="68" t="s">
        <v>98</v>
      </c>
    </row>
    <row r="49" spans="1:4" ht="51" x14ac:dyDescent="0.2">
      <c r="A49" s="68" t="s">
        <v>102</v>
      </c>
      <c r="B49" s="69">
        <v>10234</v>
      </c>
      <c r="C49" s="69">
        <v>16352</v>
      </c>
      <c r="D49" s="68" t="s">
        <v>99</v>
      </c>
    </row>
    <row r="50" spans="1:4" ht="51" x14ac:dyDescent="0.2">
      <c r="A50" s="68" t="s">
        <v>103</v>
      </c>
      <c r="B50" s="69">
        <v>10273</v>
      </c>
      <c r="C50" s="69">
        <v>11658</v>
      </c>
      <c r="D50" s="68" t="s">
        <v>88</v>
      </c>
    </row>
    <row r="51" spans="1:4" ht="51" x14ac:dyDescent="0.2">
      <c r="A51" s="68" t="s">
        <v>103</v>
      </c>
      <c r="B51" s="69">
        <v>10273</v>
      </c>
      <c r="C51" s="69">
        <v>4316</v>
      </c>
      <c r="D51" s="68" t="s">
        <v>89</v>
      </c>
    </row>
    <row r="52" spans="1:4" ht="51" x14ac:dyDescent="0.2">
      <c r="A52" s="68" t="s">
        <v>103</v>
      </c>
      <c r="B52" s="69">
        <v>10273</v>
      </c>
      <c r="C52" s="69">
        <v>6731</v>
      </c>
      <c r="D52" s="68" t="s">
        <v>90</v>
      </c>
    </row>
    <row r="53" spans="1:4" ht="51" x14ac:dyDescent="0.2">
      <c r="A53" s="68" t="s">
        <v>103</v>
      </c>
      <c r="B53" s="69">
        <v>10273</v>
      </c>
      <c r="C53" s="69">
        <v>5362</v>
      </c>
      <c r="D53" s="68" t="s">
        <v>91</v>
      </c>
    </row>
    <row r="54" spans="1:4" ht="51" x14ac:dyDescent="0.2">
      <c r="A54" s="68" t="s">
        <v>103</v>
      </c>
      <c r="B54" s="69">
        <v>10273</v>
      </c>
      <c r="C54" s="69">
        <v>9896</v>
      </c>
      <c r="D54" s="68" t="s">
        <v>92</v>
      </c>
    </row>
    <row r="55" spans="1:4" ht="51" x14ac:dyDescent="0.2">
      <c r="A55" s="68" t="s">
        <v>103</v>
      </c>
      <c r="B55" s="69">
        <v>10273</v>
      </c>
      <c r="C55" s="69">
        <v>10393</v>
      </c>
      <c r="D55" s="68" t="s">
        <v>93</v>
      </c>
    </row>
    <row r="56" spans="1:4" ht="51" x14ac:dyDescent="0.2">
      <c r="A56" s="68" t="s">
        <v>103</v>
      </c>
      <c r="B56" s="69">
        <v>10273</v>
      </c>
      <c r="C56" s="69">
        <v>8249</v>
      </c>
      <c r="D56" s="68" t="s">
        <v>94</v>
      </c>
    </row>
    <row r="57" spans="1:4" ht="51" x14ac:dyDescent="0.2">
      <c r="A57" s="68" t="s">
        <v>103</v>
      </c>
      <c r="B57" s="69">
        <v>10273</v>
      </c>
      <c r="C57" s="69">
        <v>7548</v>
      </c>
      <c r="D57" s="68" t="s">
        <v>95</v>
      </c>
    </row>
    <row r="58" spans="1:4" ht="51" x14ac:dyDescent="0.2">
      <c r="A58" s="68" t="s">
        <v>103</v>
      </c>
      <c r="B58" s="69">
        <v>10273</v>
      </c>
      <c r="C58" s="69">
        <v>2106</v>
      </c>
      <c r="D58" s="68" t="s">
        <v>96</v>
      </c>
    </row>
    <row r="59" spans="1:4" ht="51" x14ac:dyDescent="0.2">
      <c r="A59" s="68" t="s">
        <v>103</v>
      </c>
      <c r="B59" s="69">
        <v>10273</v>
      </c>
      <c r="C59" s="69">
        <v>6701</v>
      </c>
      <c r="D59" s="68" t="s">
        <v>97</v>
      </c>
    </row>
    <row r="60" spans="1:4" ht="51" x14ac:dyDescent="0.2">
      <c r="A60" s="68" t="s">
        <v>103</v>
      </c>
      <c r="B60" s="69">
        <v>10273</v>
      </c>
      <c r="C60" s="69">
        <v>8619</v>
      </c>
      <c r="D60" s="68" t="s">
        <v>98</v>
      </c>
    </row>
    <row r="61" spans="1:4" ht="51" x14ac:dyDescent="0.2">
      <c r="A61" s="68" t="s">
        <v>103</v>
      </c>
      <c r="B61" s="69">
        <v>10273</v>
      </c>
      <c r="C61" s="69">
        <v>11582</v>
      </c>
      <c r="D61" s="68" t="s">
        <v>99</v>
      </c>
    </row>
    <row r="62" spans="1:4" ht="51" x14ac:dyDescent="0.2">
      <c r="A62" s="68" t="s">
        <v>104</v>
      </c>
      <c r="B62" s="69">
        <v>10290</v>
      </c>
      <c r="C62" s="69">
        <v>14762</v>
      </c>
      <c r="D62" s="68" t="s">
        <v>88</v>
      </c>
    </row>
    <row r="63" spans="1:4" ht="51" x14ac:dyDescent="0.2">
      <c r="A63" s="68" t="s">
        <v>104</v>
      </c>
      <c r="B63" s="69">
        <v>10290</v>
      </c>
      <c r="C63" s="69">
        <v>7424</v>
      </c>
      <c r="D63" s="68" t="s">
        <v>89</v>
      </c>
    </row>
    <row r="64" spans="1:4" ht="51" x14ac:dyDescent="0.2">
      <c r="A64" s="68" t="s">
        <v>104</v>
      </c>
      <c r="B64" s="69">
        <v>10290</v>
      </c>
      <c r="C64" s="69">
        <v>14213</v>
      </c>
      <c r="D64" s="68" t="s">
        <v>90</v>
      </c>
    </row>
    <row r="65" spans="1:4" ht="51" x14ac:dyDescent="0.2">
      <c r="A65" s="68" t="s">
        <v>104</v>
      </c>
      <c r="B65" s="69">
        <v>10290</v>
      </c>
      <c r="C65" s="69">
        <v>5624</v>
      </c>
      <c r="D65" s="68" t="s">
        <v>91</v>
      </c>
    </row>
    <row r="66" spans="1:4" ht="51" x14ac:dyDescent="0.2">
      <c r="A66" s="68" t="s">
        <v>104</v>
      </c>
      <c r="B66" s="69">
        <v>10290</v>
      </c>
      <c r="C66" s="69">
        <v>16915</v>
      </c>
      <c r="D66" s="68" t="s">
        <v>92</v>
      </c>
    </row>
    <row r="67" spans="1:4" ht="51" x14ac:dyDescent="0.2">
      <c r="A67" s="68" t="s">
        <v>104</v>
      </c>
      <c r="B67" s="69">
        <v>10290</v>
      </c>
      <c r="C67" s="69">
        <v>23270</v>
      </c>
      <c r="D67" s="68" t="s">
        <v>93</v>
      </c>
    </row>
    <row r="68" spans="1:4" ht="51" x14ac:dyDescent="0.2">
      <c r="A68" s="68" t="s">
        <v>104</v>
      </c>
      <c r="B68" s="69">
        <v>10290</v>
      </c>
      <c r="C68" s="69">
        <v>13061</v>
      </c>
      <c r="D68" s="68" t="s">
        <v>94</v>
      </c>
    </row>
    <row r="69" spans="1:4" ht="51" x14ac:dyDescent="0.2">
      <c r="A69" s="68" t="s">
        <v>104</v>
      </c>
      <c r="B69" s="69">
        <v>10290</v>
      </c>
      <c r="C69" s="69">
        <v>7837</v>
      </c>
      <c r="D69" s="68" t="s">
        <v>95</v>
      </c>
    </row>
    <row r="70" spans="1:4" ht="51" x14ac:dyDescent="0.2">
      <c r="A70" s="68" t="s">
        <v>104</v>
      </c>
      <c r="B70" s="69">
        <v>10290</v>
      </c>
      <c r="C70" s="69">
        <v>18603</v>
      </c>
      <c r="D70" s="68" t="s">
        <v>96</v>
      </c>
    </row>
    <row r="71" spans="1:4" ht="51" x14ac:dyDescent="0.2">
      <c r="A71" s="68" t="s">
        <v>104</v>
      </c>
      <c r="B71" s="69">
        <v>10290</v>
      </c>
      <c r="C71" s="69">
        <v>22205</v>
      </c>
      <c r="D71" s="68" t="s">
        <v>97</v>
      </c>
    </row>
    <row r="72" spans="1:4" ht="51" x14ac:dyDescent="0.2">
      <c r="A72" s="68" t="s">
        <v>104</v>
      </c>
      <c r="B72" s="69">
        <v>10290</v>
      </c>
      <c r="C72" s="69">
        <v>20090</v>
      </c>
      <c r="D72" s="68" t="s">
        <v>98</v>
      </c>
    </row>
    <row r="73" spans="1:4" ht="51" x14ac:dyDescent="0.2">
      <c r="A73" s="68" t="s">
        <v>104</v>
      </c>
      <c r="B73" s="69">
        <v>10290</v>
      </c>
      <c r="C73" s="69">
        <v>17366</v>
      </c>
      <c r="D73" s="68" t="s">
        <v>99</v>
      </c>
    </row>
    <row r="74" spans="1:4" ht="51" x14ac:dyDescent="0.2">
      <c r="A74" s="68" t="s">
        <v>105</v>
      </c>
      <c r="B74" s="69">
        <v>11010</v>
      </c>
      <c r="C74" s="69">
        <v>7296</v>
      </c>
      <c r="D74" s="68" t="s">
        <v>88</v>
      </c>
    </row>
    <row r="75" spans="1:4" ht="51" x14ac:dyDescent="0.2">
      <c r="A75" s="68" t="s">
        <v>105</v>
      </c>
      <c r="B75" s="69">
        <v>11010</v>
      </c>
      <c r="C75" s="69">
        <v>7735</v>
      </c>
      <c r="D75" s="68" t="s">
        <v>89</v>
      </c>
    </row>
    <row r="76" spans="1:4" ht="51" x14ac:dyDescent="0.2">
      <c r="A76" s="68" t="s">
        <v>105</v>
      </c>
      <c r="B76" s="69">
        <v>11010</v>
      </c>
      <c r="C76" s="69">
        <v>7948</v>
      </c>
      <c r="D76" s="68" t="s">
        <v>90</v>
      </c>
    </row>
    <row r="77" spans="1:4" ht="51" x14ac:dyDescent="0.2">
      <c r="A77" s="68" t="s">
        <v>105</v>
      </c>
      <c r="B77" s="69">
        <v>11010</v>
      </c>
      <c r="C77" s="69">
        <v>5210</v>
      </c>
      <c r="D77" s="68" t="s">
        <v>91</v>
      </c>
    </row>
    <row r="78" spans="1:4" ht="51" x14ac:dyDescent="0.2">
      <c r="A78" s="68" t="s">
        <v>105</v>
      </c>
      <c r="B78" s="69">
        <v>11010</v>
      </c>
      <c r="C78" s="69">
        <v>4405</v>
      </c>
      <c r="D78" s="68" t="s">
        <v>92</v>
      </c>
    </row>
    <row r="79" spans="1:4" ht="51" x14ac:dyDescent="0.2">
      <c r="A79" s="68" t="s">
        <v>105</v>
      </c>
      <c r="B79" s="69">
        <v>11010</v>
      </c>
      <c r="C79" s="69">
        <v>4292</v>
      </c>
      <c r="D79" s="68" t="s">
        <v>93</v>
      </c>
    </row>
    <row r="80" spans="1:4" ht="51" x14ac:dyDescent="0.2">
      <c r="A80" s="68" t="s">
        <v>105</v>
      </c>
      <c r="B80" s="69">
        <v>11010</v>
      </c>
      <c r="C80" s="69">
        <v>4109</v>
      </c>
      <c r="D80" s="68" t="s">
        <v>94</v>
      </c>
    </row>
    <row r="81" spans="1:4" ht="51" x14ac:dyDescent="0.2">
      <c r="A81" s="68" t="s">
        <v>105</v>
      </c>
      <c r="B81" s="69">
        <v>11010</v>
      </c>
      <c r="C81" s="69">
        <v>2799</v>
      </c>
      <c r="D81" s="68" t="s">
        <v>95</v>
      </c>
    </row>
    <row r="82" spans="1:4" ht="51" x14ac:dyDescent="0.2">
      <c r="A82" s="68" t="s">
        <v>105</v>
      </c>
      <c r="B82" s="69">
        <v>11010</v>
      </c>
      <c r="C82" s="69">
        <v>3974</v>
      </c>
      <c r="D82" s="68" t="s">
        <v>96</v>
      </c>
    </row>
    <row r="83" spans="1:4" ht="51" x14ac:dyDescent="0.2">
      <c r="A83" s="68" t="s">
        <v>105</v>
      </c>
      <c r="B83" s="69">
        <v>11010</v>
      </c>
      <c r="C83" s="69">
        <v>3386</v>
      </c>
      <c r="D83" s="68" t="s">
        <v>97</v>
      </c>
    </row>
    <row r="84" spans="1:4" ht="51" x14ac:dyDescent="0.2">
      <c r="A84" s="68" t="s">
        <v>105</v>
      </c>
      <c r="B84" s="69">
        <v>11010</v>
      </c>
      <c r="C84" s="69">
        <v>1917</v>
      </c>
      <c r="D84" s="68" t="s">
        <v>98</v>
      </c>
    </row>
    <row r="85" spans="1:4" ht="51" x14ac:dyDescent="0.2">
      <c r="A85" s="68" t="s">
        <v>105</v>
      </c>
      <c r="B85" s="69">
        <v>11010</v>
      </c>
      <c r="C85" s="69">
        <v>6581</v>
      </c>
      <c r="D85" s="68" t="s">
        <v>99</v>
      </c>
    </row>
    <row r="86" spans="1:4" ht="51" x14ac:dyDescent="0.2">
      <c r="A86" s="68" t="s">
        <v>106</v>
      </c>
      <c r="B86" s="69">
        <v>11060</v>
      </c>
      <c r="C86" s="69">
        <v>7665</v>
      </c>
      <c r="D86" s="68" t="s">
        <v>88</v>
      </c>
    </row>
    <row r="87" spans="1:4" ht="51" x14ac:dyDescent="0.2">
      <c r="A87" s="68" t="s">
        <v>106</v>
      </c>
      <c r="B87" s="69">
        <v>11060</v>
      </c>
      <c r="C87" s="69">
        <v>6667</v>
      </c>
      <c r="D87" s="68" t="s">
        <v>89</v>
      </c>
    </row>
    <row r="88" spans="1:4" ht="51" x14ac:dyDescent="0.2">
      <c r="A88" s="68" t="s">
        <v>106</v>
      </c>
      <c r="B88" s="69">
        <v>11060</v>
      </c>
      <c r="C88" s="69">
        <v>8034</v>
      </c>
      <c r="D88" s="68" t="s">
        <v>90</v>
      </c>
    </row>
    <row r="89" spans="1:4" ht="51" x14ac:dyDescent="0.2">
      <c r="A89" s="68" t="s">
        <v>106</v>
      </c>
      <c r="B89" s="69">
        <v>11060</v>
      </c>
      <c r="C89" s="69">
        <v>5918</v>
      </c>
      <c r="D89" s="68" t="s">
        <v>91</v>
      </c>
    </row>
    <row r="90" spans="1:4" ht="51" x14ac:dyDescent="0.2">
      <c r="A90" s="68" t="s">
        <v>106</v>
      </c>
      <c r="B90" s="69">
        <v>11060</v>
      </c>
      <c r="C90" s="69">
        <v>5708</v>
      </c>
      <c r="D90" s="68" t="s">
        <v>92</v>
      </c>
    </row>
    <row r="91" spans="1:4" ht="51" x14ac:dyDescent="0.2">
      <c r="A91" s="68" t="s">
        <v>106</v>
      </c>
      <c r="B91" s="69">
        <v>11060</v>
      </c>
      <c r="C91" s="69">
        <v>3870</v>
      </c>
      <c r="D91" s="68" t="s">
        <v>93</v>
      </c>
    </row>
    <row r="92" spans="1:4" ht="51" x14ac:dyDescent="0.2">
      <c r="A92" s="68" t="s">
        <v>106</v>
      </c>
      <c r="B92" s="69">
        <v>11060</v>
      </c>
      <c r="C92" s="69">
        <v>3170</v>
      </c>
      <c r="D92" s="68" t="s">
        <v>94</v>
      </c>
    </row>
    <row r="93" spans="1:4" ht="51" x14ac:dyDescent="0.2">
      <c r="A93" s="68" t="s">
        <v>106</v>
      </c>
      <c r="B93" s="69">
        <v>11060</v>
      </c>
      <c r="C93" s="69">
        <v>3284</v>
      </c>
      <c r="D93" s="68" t="s">
        <v>95</v>
      </c>
    </row>
    <row r="94" spans="1:4" ht="51" x14ac:dyDescent="0.2">
      <c r="A94" s="68" t="s">
        <v>106</v>
      </c>
      <c r="B94" s="69">
        <v>11060</v>
      </c>
      <c r="C94" s="69">
        <v>1037</v>
      </c>
      <c r="D94" s="68" t="s">
        <v>96</v>
      </c>
    </row>
    <row r="95" spans="1:4" ht="51" x14ac:dyDescent="0.2">
      <c r="A95" s="68" t="s">
        <v>106</v>
      </c>
      <c r="B95" s="69">
        <v>11060</v>
      </c>
      <c r="C95" s="69">
        <v>284</v>
      </c>
      <c r="D95" s="68" t="s">
        <v>97</v>
      </c>
    </row>
    <row r="96" spans="1:4" ht="51" x14ac:dyDescent="0.2">
      <c r="A96" s="68" t="s">
        <v>106</v>
      </c>
      <c r="B96" s="69">
        <v>11060</v>
      </c>
      <c r="C96" s="69">
        <v>4015</v>
      </c>
      <c r="D96" s="68" t="s">
        <v>98</v>
      </c>
    </row>
    <row r="97" spans="1:4" ht="51" x14ac:dyDescent="0.2">
      <c r="A97" s="68" t="s">
        <v>106</v>
      </c>
      <c r="B97" s="69">
        <v>11060</v>
      </c>
      <c r="C97" s="69">
        <v>8610</v>
      </c>
      <c r="D97" s="68" t="s">
        <v>99</v>
      </c>
    </row>
    <row r="98" spans="1:4" ht="51" x14ac:dyDescent="0.2">
      <c r="A98" s="68" t="s">
        <v>107</v>
      </c>
      <c r="B98" s="69">
        <v>501240</v>
      </c>
      <c r="C98" s="69">
        <v>3516</v>
      </c>
      <c r="D98" s="68" t="s">
        <v>88</v>
      </c>
    </row>
    <row r="99" spans="1:4" ht="51" x14ac:dyDescent="0.2">
      <c r="A99" s="68" t="s">
        <v>107</v>
      </c>
      <c r="B99" s="69">
        <v>501240</v>
      </c>
      <c r="C99" s="69">
        <v>12780</v>
      </c>
      <c r="D99" s="68" t="s">
        <v>89</v>
      </c>
    </row>
    <row r="100" spans="1:4" ht="51" x14ac:dyDescent="0.2">
      <c r="A100" s="68" t="s">
        <v>107</v>
      </c>
      <c r="B100" s="69">
        <v>501240</v>
      </c>
      <c r="C100" s="69">
        <v>25224</v>
      </c>
      <c r="D100" s="68" t="s">
        <v>90</v>
      </c>
    </row>
    <row r="101" spans="1:4" ht="51" x14ac:dyDescent="0.2">
      <c r="A101" s="68" t="s">
        <v>107</v>
      </c>
      <c r="B101" s="69">
        <v>501240</v>
      </c>
      <c r="C101" s="69">
        <v>22185</v>
      </c>
      <c r="D101" s="68" t="s">
        <v>91</v>
      </c>
    </row>
    <row r="102" spans="1:4" ht="51" x14ac:dyDescent="0.2">
      <c r="A102" s="68" t="s">
        <v>107</v>
      </c>
      <c r="B102" s="69">
        <v>501240</v>
      </c>
      <c r="C102" s="69">
        <v>25728</v>
      </c>
      <c r="D102" s="68" t="s">
        <v>92</v>
      </c>
    </row>
    <row r="103" spans="1:4" ht="51" x14ac:dyDescent="0.2">
      <c r="A103" s="68" t="s">
        <v>107</v>
      </c>
      <c r="B103" s="69">
        <v>501240</v>
      </c>
      <c r="C103" s="69">
        <v>27204</v>
      </c>
      <c r="D103" s="68" t="s">
        <v>93</v>
      </c>
    </row>
    <row r="104" spans="1:4" ht="51" x14ac:dyDescent="0.2">
      <c r="A104" s="68" t="s">
        <v>107</v>
      </c>
      <c r="B104" s="69">
        <v>501240</v>
      </c>
      <c r="C104" s="69">
        <v>26736</v>
      </c>
      <c r="D104" s="68" t="s">
        <v>94</v>
      </c>
    </row>
    <row r="105" spans="1:4" ht="51" x14ac:dyDescent="0.2">
      <c r="A105" s="68" t="s">
        <v>107</v>
      </c>
      <c r="B105" s="69">
        <v>501240</v>
      </c>
      <c r="C105" s="69">
        <v>18768</v>
      </c>
      <c r="D105" s="68" t="s">
        <v>95</v>
      </c>
    </row>
    <row r="106" spans="1:4" ht="51" x14ac:dyDescent="0.2">
      <c r="A106" s="68" t="s">
        <v>107</v>
      </c>
      <c r="B106" s="69">
        <v>501240</v>
      </c>
      <c r="C106" s="69">
        <v>6408</v>
      </c>
      <c r="D106" s="68" t="s">
        <v>96</v>
      </c>
    </row>
    <row r="107" spans="1:4" ht="51" x14ac:dyDescent="0.2">
      <c r="A107" s="68" t="s">
        <v>107</v>
      </c>
      <c r="B107" s="69">
        <v>501240</v>
      </c>
      <c r="C107" s="69">
        <v>3328</v>
      </c>
      <c r="D107" s="68" t="s">
        <v>97</v>
      </c>
    </row>
    <row r="108" spans="1:4" ht="51" x14ac:dyDescent="0.2">
      <c r="A108" s="68" t="s">
        <v>107</v>
      </c>
      <c r="B108" s="69">
        <v>501240</v>
      </c>
      <c r="C108" s="69">
        <v>2868</v>
      </c>
      <c r="D108" s="68" t="s">
        <v>98</v>
      </c>
    </row>
    <row r="109" spans="1:4" ht="51" x14ac:dyDescent="0.2">
      <c r="A109" s="68" t="s">
        <v>107</v>
      </c>
      <c r="B109" s="69">
        <v>501240</v>
      </c>
      <c r="C109" s="69">
        <v>3155</v>
      </c>
      <c r="D109" s="68" t="s">
        <v>99</v>
      </c>
    </row>
    <row r="110" spans="1:4" ht="38.25" x14ac:dyDescent="0.2">
      <c r="A110" s="68" t="s">
        <v>108</v>
      </c>
      <c r="B110" s="69">
        <v>501241</v>
      </c>
      <c r="C110" s="69">
        <v>6960</v>
      </c>
      <c r="D110" s="68" t="s">
        <v>88</v>
      </c>
    </row>
    <row r="111" spans="1:4" ht="38.25" x14ac:dyDescent="0.2">
      <c r="A111" s="68" t="s">
        <v>108</v>
      </c>
      <c r="B111" s="69">
        <v>501241</v>
      </c>
      <c r="C111" s="69">
        <v>5196</v>
      </c>
      <c r="D111" s="68" t="s">
        <v>89</v>
      </c>
    </row>
    <row r="112" spans="1:4" ht="38.25" x14ac:dyDescent="0.2">
      <c r="A112" s="68" t="s">
        <v>108</v>
      </c>
      <c r="B112" s="69">
        <v>501241</v>
      </c>
      <c r="C112" s="69">
        <v>6552</v>
      </c>
      <c r="D112" s="68" t="s">
        <v>90</v>
      </c>
    </row>
    <row r="113" spans="1:4" ht="38.25" x14ac:dyDescent="0.2">
      <c r="A113" s="68" t="s">
        <v>108</v>
      </c>
      <c r="B113" s="69">
        <v>501241</v>
      </c>
      <c r="C113" s="69">
        <v>4755</v>
      </c>
      <c r="D113" s="68" t="s">
        <v>91</v>
      </c>
    </row>
    <row r="114" spans="1:4" ht="38.25" x14ac:dyDescent="0.2">
      <c r="A114" s="68" t="s">
        <v>108</v>
      </c>
      <c r="B114" s="69">
        <v>501241</v>
      </c>
      <c r="C114" s="69">
        <v>3835</v>
      </c>
      <c r="D114" s="68" t="s">
        <v>92</v>
      </c>
    </row>
    <row r="115" spans="1:4" ht="38.25" x14ac:dyDescent="0.2">
      <c r="A115" s="68" t="s">
        <v>108</v>
      </c>
      <c r="B115" s="69">
        <v>501241</v>
      </c>
      <c r="C115" s="69">
        <v>2316</v>
      </c>
      <c r="D115" s="68" t="s">
        <v>93</v>
      </c>
    </row>
    <row r="116" spans="1:4" ht="38.25" x14ac:dyDescent="0.2">
      <c r="A116" s="68" t="s">
        <v>108</v>
      </c>
      <c r="B116" s="69">
        <v>501241</v>
      </c>
      <c r="C116" s="69">
        <v>1828</v>
      </c>
      <c r="D116" s="68" t="s">
        <v>94</v>
      </c>
    </row>
    <row r="117" spans="1:4" ht="38.25" x14ac:dyDescent="0.2">
      <c r="A117" s="68" t="s">
        <v>108</v>
      </c>
      <c r="B117" s="69">
        <v>501241</v>
      </c>
      <c r="C117" s="69">
        <v>1504</v>
      </c>
      <c r="D117" s="68" t="s">
        <v>95</v>
      </c>
    </row>
    <row r="118" spans="1:4" ht="38.25" x14ac:dyDescent="0.2">
      <c r="A118" s="68" t="s">
        <v>108</v>
      </c>
      <c r="B118" s="69">
        <v>501241</v>
      </c>
      <c r="C118" s="69">
        <v>-246</v>
      </c>
      <c r="D118" s="68" t="s">
        <v>96</v>
      </c>
    </row>
    <row r="119" spans="1:4" ht="38.25" x14ac:dyDescent="0.2">
      <c r="A119" s="68" t="s">
        <v>108</v>
      </c>
      <c r="B119" s="69">
        <v>501241</v>
      </c>
      <c r="C119" s="69">
        <v>2500</v>
      </c>
      <c r="D119" s="68" t="s">
        <v>97</v>
      </c>
    </row>
    <row r="120" spans="1:4" ht="38.25" x14ac:dyDescent="0.2">
      <c r="A120" s="68" t="s">
        <v>108</v>
      </c>
      <c r="B120" s="69">
        <v>501241</v>
      </c>
      <c r="C120" s="69">
        <v>4944</v>
      </c>
      <c r="D120" s="68" t="s">
        <v>98</v>
      </c>
    </row>
    <row r="121" spans="1:4" ht="38.25" x14ac:dyDescent="0.2">
      <c r="A121" s="68" t="s">
        <v>108</v>
      </c>
      <c r="B121" s="69">
        <v>501241</v>
      </c>
      <c r="C121" s="69">
        <v>6370</v>
      </c>
      <c r="D121" s="68" t="s">
        <v>99</v>
      </c>
    </row>
    <row r="122" spans="1:4" ht="38.25" x14ac:dyDescent="0.2">
      <c r="A122" s="68" t="s">
        <v>109</v>
      </c>
      <c r="B122" s="69">
        <v>501243</v>
      </c>
      <c r="C122" s="69">
        <v>17256</v>
      </c>
      <c r="D122" s="68" t="s">
        <v>88</v>
      </c>
    </row>
    <row r="123" spans="1:4" ht="38.25" x14ac:dyDescent="0.2">
      <c r="A123" s="68" t="s">
        <v>109</v>
      </c>
      <c r="B123" s="69">
        <v>501243</v>
      </c>
      <c r="C123" s="69">
        <v>15504</v>
      </c>
      <c r="D123" s="68" t="s">
        <v>89</v>
      </c>
    </row>
    <row r="124" spans="1:4" ht="38.25" x14ac:dyDescent="0.2">
      <c r="A124" s="68" t="s">
        <v>109</v>
      </c>
      <c r="B124" s="69">
        <v>501243</v>
      </c>
      <c r="C124" s="69">
        <v>16836</v>
      </c>
      <c r="D124" s="68" t="s">
        <v>90</v>
      </c>
    </row>
    <row r="125" spans="1:4" ht="38.25" x14ac:dyDescent="0.2">
      <c r="A125" s="68" t="s">
        <v>109</v>
      </c>
      <c r="B125" s="69">
        <v>501243</v>
      </c>
      <c r="C125" s="69">
        <v>19271</v>
      </c>
      <c r="D125" s="68" t="s">
        <v>91</v>
      </c>
    </row>
    <row r="126" spans="1:4" ht="38.25" x14ac:dyDescent="0.2">
      <c r="A126" s="68" t="s">
        <v>109</v>
      </c>
      <c r="B126" s="69">
        <v>501243</v>
      </c>
      <c r="C126" s="69">
        <v>20240</v>
      </c>
      <c r="D126" s="68" t="s">
        <v>92</v>
      </c>
    </row>
    <row r="127" spans="1:4" ht="38.25" x14ac:dyDescent="0.2">
      <c r="A127" s="68" t="s">
        <v>109</v>
      </c>
      <c r="B127" s="69">
        <v>501243</v>
      </c>
      <c r="C127" s="69">
        <v>19704</v>
      </c>
      <c r="D127" s="68" t="s">
        <v>93</v>
      </c>
    </row>
    <row r="128" spans="1:4" ht="38.25" x14ac:dyDescent="0.2">
      <c r="A128" s="68" t="s">
        <v>109</v>
      </c>
      <c r="B128" s="69">
        <v>501243</v>
      </c>
      <c r="C128" s="69">
        <v>20604</v>
      </c>
      <c r="D128" s="68" t="s">
        <v>94</v>
      </c>
    </row>
    <row r="129" spans="1:4" ht="38.25" x14ac:dyDescent="0.2">
      <c r="A129" s="68" t="s">
        <v>109</v>
      </c>
      <c r="B129" s="69">
        <v>501243</v>
      </c>
      <c r="C129" s="69">
        <v>19188</v>
      </c>
      <c r="D129" s="68" t="s">
        <v>95</v>
      </c>
    </row>
    <row r="130" spans="1:4" ht="38.25" x14ac:dyDescent="0.2">
      <c r="A130" s="68" t="s">
        <v>109</v>
      </c>
      <c r="B130" s="69">
        <v>501243</v>
      </c>
      <c r="C130" s="69">
        <v>15006</v>
      </c>
      <c r="D130" s="68" t="s">
        <v>96</v>
      </c>
    </row>
    <row r="131" spans="1:4" ht="38.25" x14ac:dyDescent="0.2">
      <c r="A131" s="68" t="s">
        <v>109</v>
      </c>
      <c r="B131" s="69">
        <v>501243</v>
      </c>
      <c r="C131" s="69">
        <v>13085</v>
      </c>
      <c r="D131" s="68" t="s">
        <v>97</v>
      </c>
    </row>
    <row r="132" spans="1:4" ht="38.25" x14ac:dyDescent="0.2">
      <c r="A132" s="68" t="s">
        <v>109</v>
      </c>
      <c r="B132" s="69">
        <v>501243</v>
      </c>
      <c r="C132" s="69">
        <v>8712</v>
      </c>
      <c r="D132" s="68" t="s">
        <v>98</v>
      </c>
    </row>
    <row r="133" spans="1:4" ht="38.25" x14ac:dyDescent="0.2">
      <c r="A133" s="68" t="s">
        <v>109</v>
      </c>
      <c r="B133" s="69">
        <v>501243</v>
      </c>
      <c r="C133" s="69">
        <v>10296</v>
      </c>
      <c r="D133" s="68" t="s">
        <v>99</v>
      </c>
    </row>
    <row r="134" spans="1:4" ht="38.25" x14ac:dyDescent="0.2">
      <c r="A134" s="68" t="s">
        <v>110</v>
      </c>
      <c r="B134" s="69">
        <v>501245</v>
      </c>
      <c r="C134" s="69">
        <v>13344</v>
      </c>
      <c r="D134" s="68" t="s">
        <v>88</v>
      </c>
    </row>
    <row r="135" spans="1:4" ht="38.25" x14ac:dyDescent="0.2">
      <c r="A135" s="68" t="s">
        <v>110</v>
      </c>
      <c r="B135" s="69">
        <v>501245</v>
      </c>
      <c r="C135" s="69">
        <v>14256</v>
      </c>
      <c r="D135" s="68" t="s">
        <v>89</v>
      </c>
    </row>
    <row r="136" spans="1:4" ht="38.25" x14ac:dyDescent="0.2">
      <c r="A136" s="68" t="s">
        <v>110</v>
      </c>
      <c r="B136" s="69">
        <v>501245</v>
      </c>
      <c r="C136" s="69">
        <v>16818</v>
      </c>
      <c r="D136" s="68" t="s">
        <v>90</v>
      </c>
    </row>
    <row r="137" spans="1:4" ht="38.25" x14ac:dyDescent="0.2">
      <c r="A137" s="68" t="s">
        <v>110</v>
      </c>
      <c r="B137" s="69">
        <v>501245</v>
      </c>
      <c r="C137" s="69">
        <v>16381</v>
      </c>
      <c r="D137" s="68" t="s">
        <v>91</v>
      </c>
    </row>
    <row r="138" spans="1:4" ht="38.25" x14ac:dyDescent="0.2">
      <c r="A138" s="68" t="s">
        <v>110</v>
      </c>
      <c r="B138" s="69">
        <v>501245</v>
      </c>
      <c r="C138" s="69">
        <v>16364</v>
      </c>
      <c r="D138" s="68" t="s">
        <v>92</v>
      </c>
    </row>
    <row r="139" spans="1:4" ht="38.25" x14ac:dyDescent="0.2">
      <c r="A139" s="68" t="s">
        <v>110</v>
      </c>
      <c r="B139" s="69">
        <v>501245</v>
      </c>
      <c r="C139" s="69">
        <v>13668</v>
      </c>
      <c r="D139" s="68" t="s">
        <v>93</v>
      </c>
    </row>
    <row r="140" spans="1:4" ht="38.25" x14ac:dyDescent="0.2">
      <c r="A140" s="68" t="s">
        <v>110</v>
      </c>
      <c r="B140" s="69">
        <v>501245</v>
      </c>
      <c r="C140" s="69">
        <v>16191</v>
      </c>
      <c r="D140" s="68" t="s">
        <v>94</v>
      </c>
    </row>
    <row r="141" spans="1:4" ht="38.25" x14ac:dyDescent="0.2">
      <c r="A141" s="68" t="s">
        <v>110</v>
      </c>
      <c r="B141" s="69">
        <v>501245</v>
      </c>
      <c r="C141" s="69">
        <v>15036</v>
      </c>
      <c r="D141" s="68" t="s">
        <v>95</v>
      </c>
    </row>
    <row r="142" spans="1:4" ht="38.25" x14ac:dyDescent="0.2">
      <c r="A142" s="68" t="s">
        <v>110</v>
      </c>
      <c r="B142" s="69">
        <v>501245</v>
      </c>
      <c r="C142" s="69">
        <v>13488</v>
      </c>
      <c r="D142" s="68" t="s">
        <v>96</v>
      </c>
    </row>
    <row r="143" spans="1:4" ht="38.25" x14ac:dyDescent="0.2">
      <c r="A143" s="68" t="s">
        <v>110</v>
      </c>
      <c r="B143" s="69">
        <v>501245</v>
      </c>
      <c r="C143" s="69">
        <v>11751</v>
      </c>
      <c r="D143" s="68" t="s">
        <v>97</v>
      </c>
    </row>
    <row r="144" spans="1:4" ht="38.25" x14ac:dyDescent="0.2">
      <c r="A144" s="68" t="s">
        <v>110</v>
      </c>
      <c r="B144" s="69">
        <v>501245</v>
      </c>
      <c r="C144" s="69">
        <v>13010</v>
      </c>
      <c r="D144" s="68" t="s">
        <v>98</v>
      </c>
    </row>
    <row r="145" spans="1:4" ht="38.25" x14ac:dyDescent="0.2">
      <c r="A145" s="68" t="s">
        <v>110</v>
      </c>
      <c r="B145" s="69">
        <v>501245</v>
      </c>
      <c r="C145" s="69">
        <v>12151</v>
      </c>
      <c r="D145" s="68" t="s">
        <v>99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topLeftCell="A11" workbookViewId="0">
      <selection activeCell="F40" sqref="F40"/>
    </sheetView>
  </sheetViews>
  <sheetFormatPr defaultRowHeight="12.75" x14ac:dyDescent="0.2"/>
  <cols>
    <col min="2" max="2" width="25" customWidth="1"/>
    <col min="3" max="3" width="2" customWidth="1"/>
    <col min="4" max="4" width="9.5" customWidth="1"/>
    <col min="5" max="6" width="10.5" customWidth="1"/>
    <col min="7" max="7" width="10.6640625" customWidth="1"/>
    <col min="8" max="8" width="14.1640625" customWidth="1"/>
    <col min="9" max="9" width="13.83203125" customWidth="1"/>
    <col min="10" max="10" width="11.6640625" customWidth="1"/>
  </cols>
  <sheetData>
    <row r="2" spans="2:9" ht="14.25" x14ac:dyDescent="0.2">
      <c r="B2" s="19" t="s">
        <v>35</v>
      </c>
      <c r="C2" s="19"/>
      <c r="D2" s="19"/>
      <c r="E2" s="19"/>
      <c r="F2" s="19"/>
      <c r="G2" s="19"/>
    </row>
    <row r="4" spans="2:9" x14ac:dyDescent="0.2">
      <c r="B4" s="18" t="s">
        <v>36</v>
      </c>
      <c r="D4" t="s">
        <v>37</v>
      </c>
    </row>
    <row r="5" spans="2:9" x14ac:dyDescent="0.2">
      <c r="B5" s="18" t="s">
        <v>38</v>
      </c>
      <c r="D5" t="s">
        <v>39</v>
      </c>
    </row>
    <row r="7" spans="2:9" ht="13.5" thickBot="1" x14ac:dyDescent="0.25"/>
    <row r="8" spans="2:9" x14ac:dyDescent="0.2">
      <c r="B8" s="20" t="s">
        <v>40</v>
      </c>
      <c r="C8" s="21"/>
      <c r="D8" s="21"/>
      <c r="E8" s="21"/>
      <c r="F8" s="21"/>
      <c r="G8" s="21"/>
      <c r="H8" s="21"/>
      <c r="I8" s="22"/>
    </row>
    <row r="9" spans="2:9" x14ac:dyDescent="0.2">
      <c r="B9" s="23"/>
      <c r="C9" s="24"/>
      <c r="D9" s="24"/>
      <c r="E9" s="24"/>
      <c r="F9" s="24"/>
      <c r="G9" s="24"/>
      <c r="H9" s="24"/>
      <c r="I9" s="25"/>
    </row>
    <row r="10" spans="2:9" ht="60" customHeight="1" x14ac:dyDescent="0.2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58" t="s">
        <v>82</v>
      </c>
      <c r="I10" s="27" t="s">
        <v>83</v>
      </c>
    </row>
    <row r="11" spans="2:9" x14ac:dyDescent="0.2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4"/>
      <c r="I11" s="59">
        <v>12215</v>
      </c>
    </row>
    <row r="12" spans="2:9" x14ac:dyDescent="0.2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4"/>
      <c r="I12" s="59">
        <v>20949</v>
      </c>
    </row>
    <row r="13" spans="2:9" x14ac:dyDescent="0.2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4"/>
      <c r="I13" s="59">
        <v>21510</v>
      </c>
    </row>
    <row r="14" spans="2:9" x14ac:dyDescent="0.2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4"/>
      <c r="I14" s="59">
        <v>22327</v>
      </c>
    </row>
    <row r="15" spans="2:9" x14ac:dyDescent="0.2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4"/>
      <c r="I15" s="59">
        <v>21556</v>
      </c>
    </row>
    <row r="16" spans="2:9" x14ac:dyDescent="0.2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4"/>
      <c r="I16" s="59">
        <v>22168</v>
      </c>
    </row>
    <row r="17" spans="2:11" ht="13.5" thickBot="1" x14ac:dyDescent="0.25">
      <c r="B17" s="60" t="s">
        <v>52</v>
      </c>
      <c r="C17" s="33"/>
      <c r="D17" s="61">
        <f>SUM(D11:D16)</f>
        <v>170</v>
      </c>
      <c r="E17" s="33"/>
      <c r="F17" s="33"/>
      <c r="G17" s="62">
        <f>SUM(G11:G16)</f>
        <v>4081</v>
      </c>
      <c r="H17" s="63">
        <f>G17*30</f>
        <v>122430</v>
      </c>
      <c r="I17" s="64">
        <f>SUM(I11:I16)</f>
        <v>120725</v>
      </c>
    </row>
    <row r="18" spans="2:11" x14ac:dyDescent="0.2">
      <c r="B18" s="24"/>
      <c r="C18" s="24"/>
      <c r="D18" s="24"/>
      <c r="E18" s="24"/>
      <c r="F18" s="24"/>
      <c r="G18" s="24"/>
      <c r="H18" s="24"/>
    </row>
    <row r="19" spans="2:11" x14ac:dyDescent="0.2">
      <c r="B19" s="65" t="s">
        <v>53</v>
      </c>
      <c r="C19" s="24"/>
      <c r="D19" s="24"/>
      <c r="E19" s="24"/>
      <c r="F19" s="24"/>
      <c r="G19" s="24"/>
      <c r="H19" s="24"/>
    </row>
    <row r="20" spans="2:11" x14ac:dyDescent="0.2">
      <c r="B20" s="66" t="s">
        <v>84</v>
      </c>
    </row>
    <row r="22" spans="2:11" x14ac:dyDescent="0.2">
      <c r="B22" s="18" t="s">
        <v>85</v>
      </c>
    </row>
    <row r="24" spans="2:11" ht="25.5" x14ac:dyDescent="0.2">
      <c r="D24" s="9" t="s">
        <v>18</v>
      </c>
      <c r="E24" s="9" t="s">
        <v>19</v>
      </c>
      <c r="F24" s="9" t="s">
        <v>22</v>
      </c>
      <c r="G24" s="9" t="s">
        <v>24</v>
      </c>
      <c r="H24" s="9" t="s">
        <v>25</v>
      </c>
      <c r="I24" s="9" t="s">
        <v>26</v>
      </c>
      <c r="J24" s="9" t="s">
        <v>55</v>
      </c>
    </row>
    <row r="25" spans="2:11" x14ac:dyDescent="0.2"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 t="s">
        <v>28</v>
      </c>
    </row>
    <row r="26" spans="2:11" x14ac:dyDescent="0.2">
      <c r="B26" s="35" t="s">
        <v>56</v>
      </c>
      <c r="D26" s="13">
        <f>[5]Pivot_JulyDaily!D19</f>
        <v>950</v>
      </c>
      <c r="E26" s="13">
        <f>[5]Pivot_JulyDaily!I19</f>
        <v>5208</v>
      </c>
      <c r="F26" s="13">
        <f>[5]Pivot_JulyDaily!C19</f>
        <v>3135</v>
      </c>
      <c r="G26" s="13">
        <f>[5]Pivot_JulyDaily!F19</f>
        <v>5107</v>
      </c>
      <c r="H26" s="13">
        <f>[5]Pivot_JulyDaily!G19</f>
        <v>4281</v>
      </c>
      <c r="I26" s="13">
        <f>[5]Pivot_JulyDaily!H19</f>
        <v>1911</v>
      </c>
      <c r="J26" s="36">
        <f t="shared" ref="J26:J32" si="2">SUM(D26:I26)</f>
        <v>20592</v>
      </c>
    </row>
    <row r="27" spans="2:11" x14ac:dyDescent="0.2">
      <c r="B27" s="37">
        <v>36373</v>
      </c>
      <c r="D27" s="13">
        <f>[5]Pivot_Mnth!D10</f>
        <v>1504</v>
      </c>
      <c r="E27" s="13">
        <f>[5]Pivot_Mnth!I10</f>
        <v>7837</v>
      </c>
      <c r="F27" s="13">
        <f>[5]Pivot_Mnth!C10</f>
        <v>913</v>
      </c>
      <c r="G27" s="13">
        <f>[5]Pivot_Mnth!F10</f>
        <v>19005</v>
      </c>
      <c r="H27" s="13">
        <f>[5]Pivot_Mnth!G10</f>
        <v>7548</v>
      </c>
      <c r="I27" s="13">
        <f>[5]Pivot_Mnth!H10</f>
        <v>2868</v>
      </c>
      <c r="J27" s="36">
        <f t="shared" si="2"/>
        <v>39675</v>
      </c>
    </row>
    <row r="28" spans="2:11" x14ac:dyDescent="0.2">
      <c r="B28" s="37">
        <v>36404</v>
      </c>
      <c r="D28" s="13">
        <f>[5]Pivot_Mnth!D11</f>
        <v>-246</v>
      </c>
      <c r="E28" s="13">
        <f>[5]Pivot_Mnth!I11</f>
        <v>18603</v>
      </c>
      <c r="F28" s="13">
        <f>[5]Pivot_Mnth!C11</f>
        <v>9269</v>
      </c>
      <c r="G28" s="13">
        <f>[5]Pivot_Mnth!F11</f>
        <v>13557</v>
      </c>
      <c r="H28" s="13">
        <f>[5]Pivot_Mnth!G11</f>
        <v>2106</v>
      </c>
      <c r="I28" s="13">
        <f>[5]Pivot_Mnth!H11</f>
        <v>4367</v>
      </c>
      <c r="J28" s="36">
        <f t="shared" si="2"/>
        <v>47656</v>
      </c>
    </row>
    <row r="29" spans="2:11" x14ac:dyDescent="0.2">
      <c r="B29" s="37">
        <v>36434</v>
      </c>
      <c r="D29" s="13">
        <f>[5]Pivot_Mnth!D12</f>
        <v>2500</v>
      </c>
      <c r="E29" s="13">
        <f>[5]Pivot_Mnth!I12</f>
        <v>22205</v>
      </c>
      <c r="F29" s="13">
        <f>[5]Pivot_Mnth!C12</f>
        <v>10339</v>
      </c>
      <c r="G29" s="13">
        <f>[5]Pivot_Mnth!F12</f>
        <v>13928</v>
      </c>
      <c r="H29" s="13">
        <f>[5]Pivot_Mnth!G12</f>
        <v>6701</v>
      </c>
      <c r="I29" s="13">
        <f>[5]Pivot_Mnth!H12</f>
        <v>8686</v>
      </c>
      <c r="J29" s="36">
        <f t="shared" si="2"/>
        <v>64359</v>
      </c>
    </row>
    <row r="30" spans="2:11" x14ac:dyDescent="0.2">
      <c r="B30" s="37">
        <v>36465</v>
      </c>
      <c r="D30" s="13">
        <f>[5]Pivot_Mnth!D13</f>
        <v>4944</v>
      </c>
      <c r="E30" s="13">
        <f>[5]Pivot_Mnth!I13</f>
        <v>20090</v>
      </c>
      <c r="F30" s="13">
        <f>[5]Pivot_Mnth!C13</f>
        <v>12133</v>
      </c>
      <c r="G30" s="13">
        <f>[5]Pivot_Mnth!F13</f>
        <v>17961</v>
      </c>
      <c r="H30" s="13">
        <f>[5]Pivot_Mnth!G13</f>
        <v>8619</v>
      </c>
      <c r="I30" s="13">
        <f>[5]Pivot_Mnth!H13</f>
        <v>11203</v>
      </c>
      <c r="J30" s="36">
        <f t="shared" si="2"/>
        <v>74950</v>
      </c>
    </row>
    <row r="31" spans="2:11" x14ac:dyDescent="0.2">
      <c r="B31" s="37">
        <v>36495</v>
      </c>
      <c r="D31" s="13">
        <f>[5]Pivot_Mnth!D14</f>
        <v>6370</v>
      </c>
      <c r="E31" s="13">
        <f>[5]Pivot_Mnth!I14</f>
        <v>17366</v>
      </c>
      <c r="F31" s="13">
        <f>[5]Pivot_Mnth!C14</f>
        <v>14083</v>
      </c>
      <c r="G31" s="13">
        <f>[5]Pivot_Mnth!F14</f>
        <v>16352</v>
      </c>
      <c r="H31" s="13">
        <f>[5]Pivot_Mnth!G14</f>
        <v>11582</v>
      </c>
      <c r="I31" s="13">
        <f>[5]Pivot_Mnth!H14</f>
        <v>12389</v>
      </c>
      <c r="J31" s="36">
        <f t="shared" si="2"/>
        <v>78142</v>
      </c>
    </row>
    <row r="32" spans="2:11" ht="15" x14ac:dyDescent="0.25">
      <c r="B32" s="38" t="s">
        <v>57</v>
      </c>
      <c r="D32" s="14">
        <f t="shared" ref="D32:I32" si="3">SUM(D26:D31)</f>
        <v>16022</v>
      </c>
      <c r="E32" s="14">
        <f t="shared" si="3"/>
        <v>91309</v>
      </c>
      <c r="F32" s="14">
        <f t="shared" si="3"/>
        <v>49872</v>
      </c>
      <c r="G32" s="14">
        <f t="shared" si="3"/>
        <v>85910</v>
      </c>
      <c r="H32" s="14">
        <f t="shared" si="3"/>
        <v>40837</v>
      </c>
      <c r="I32" s="14">
        <f t="shared" si="3"/>
        <v>41424</v>
      </c>
      <c r="J32" s="39">
        <f t="shared" si="2"/>
        <v>325374</v>
      </c>
      <c r="K32" s="40" t="s">
        <v>2</v>
      </c>
    </row>
    <row r="34" spans="2:10" ht="25.5" x14ac:dyDescent="0.2">
      <c r="B34" s="9" t="s">
        <v>58</v>
      </c>
      <c r="D34" s="41">
        <f t="shared" ref="D34:I34" si="4">D32/$J$32*$I$17</f>
        <v>5944.7157732332644</v>
      </c>
      <c r="E34" s="41">
        <f t="shared" si="4"/>
        <v>33878.794940591441</v>
      </c>
      <c r="F34" s="41">
        <f t="shared" si="4"/>
        <v>18504.235741024175</v>
      </c>
      <c r="G34" s="41">
        <f t="shared" si="4"/>
        <v>31875.579333321042</v>
      </c>
      <c r="H34" s="41">
        <f t="shared" si="4"/>
        <v>15151.938461585745</v>
      </c>
      <c r="I34" s="41">
        <f t="shared" si="4"/>
        <v>15369.735750244336</v>
      </c>
      <c r="J34" s="42">
        <f>SUM(D34:I34)</f>
        <v>120725</v>
      </c>
    </row>
    <row r="35" spans="2:10" ht="15" x14ac:dyDescent="0.25">
      <c r="B35" s="43" t="s">
        <v>59</v>
      </c>
      <c r="D35" s="44">
        <f t="shared" ref="D35:I35" si="5">ROUND(D34,1)</f>
        <v>5944.7</v>
      </c>
      <c r="E35" s="44">
        <f t="shared" si="5"/>
        <v>33878.800000000003</v>
      </c>
      <c r="F35" s="44">
        <f t="shared" si="5"/>
        <v>18504.2</v>
      </c>
      <c r="G35" s="44">
        <f t="shared" si="5"/>
        <v>31875.599999999999</v>
      </c>
      <c r="H35" s="44">
        <f t="shared" si="5"/>
        <v>15151.9</v>
      </c>
      <c r="I35" s="44">
        <f t="shared" si="5"/>
        <v>15369.7</v>
      </c>
      <c r="J35" s="39">
        <f>SUM(D35:I35)</f>
        <v>120724.89999999998</v>
      </c>
    </row>
    <row r="37" spans="2:10" x14ac:dyDescent="0.2">
      <c r="B37" s="18" t="s">
        <v>60</v>
      </c>
      <c r="D37" s="40">
        <f t="shared" ref="D37:I37" si="6">D32-D35</f>
        <v>10077.299999999999</v>
      </c>
      <c r="E37" s="40">
        <f t="shared" si="6"/>
        <v>57430.2</v>
      </c>
      <c r="F37" s="40">
        <f t="shared" si="6"/>
        <v>31367.8</v>
      </c>
      <c r="G37" s="40">
        <f t="shared" si="6"/>
        <v>54034.400000000001</v>
      </c>
      <c r="H37" s="40">
        <f t="shared" si="6"/>
        <v>25685.1</v>
      </c>
      <c r="I37" s="40">
        <f t="shared" si="6"/>
        <v>26054.3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opLeftCell="A20" workbookViewId="0">
      <selection activeCell="J36" sqref="J36"/>
    </sheetView>
  </sheetViews>
  <sheetFormatPr defaultRowHeight="12.75" x14ac:dyDescent="0.2"/>
  <cols>
    <col min="2" max="2" width="25" customWidth="1"/>
    <col min="3" max="3" width="2" customWidth="1"/>
    <col min="4" max="4" width="9.5" customWidth="1"/>
    <col min="5" max="6" width="10.5" customWidth="1"/>
    <col min="7" max="7" width="10.6640625" customWidth="1"/>
    <col min="8" max="8" width="11.33203125" customWidth="1"/>
    <col min="9" max="9" width="10.5" customWidth="1"/>
    <col min="10" max="10" width="11.6640625" customWidth="1"/>
  </cols>
  <sheetData>
    <row r="2" spans="2:8" ht="14.25" x14ac:dyDescent="0.2">
      <c r="B2" s="19" t="s">
        <v>35</v>
      </c>
      <c r="C2" s="19"/>
      <c r="D2" s="19"/>
      <c r="E2" s="19"/>
      <c r="F2" s="19"/>
      <c r="G2" s="19"/>
    </row>
    <row r="4" spans="2:8" x14ac:dyDescent="0.2">
      <c r="B4" s="18" t="s">
        <v>36</v>
      </c>
      <c r="D4" t="s">
        <v>37</v>
      </c>
    </row>
    <row r="5" spans="2:8" x14ac:dyDescent="0.2">
      <c r="B5" s="18" t="s">
        <v>38</v>
      </c>
      <c r="D5" t="s">
        <v>39</v>
      </c>
    </row>
    <row r="7" spans="2:8" ht="13.5" thickBot="1" x14ac:dyDescent="0.25"/>
    <row r="8" spans="2:8" x14ac:dyDescent="0.2">
      <c r="B8" s="20" t="s">
        <v>40</v>
      </c>
      <c r="C8" s="21"/>
      <c r="D8" s="21"/>
      <c r="E8" s="21"/>
      <c r="F8" s="21"/>
      <c r="G8" s="21"/>
      <c r="H8" s="22"/>
    </row>
    <row r="9" spans="2:8" x14ac:dyDescent="0.2">
      <c r="B9" s="23"/>
      <c r="C9" s="24"/>
      <c r="D9" s="24"/>
      <c r="E9" s="24"/>
      <c r="F9" s="24"/>
      <c r="G9" s="24"/>
      <c r="H9" s="25"/>
    </row>
    <row r="10" spans="2:8" ht="25.5" x14ac:dyDescent="0.2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27" t="s">
        <v>45</v>
      </c>
    </row>
    <row r="11" spans="2:8" x14ac:dyDescent="0.2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5"/>
    </row>
    <row r="12" spans="2:8" x14ac:dyDescent="0.2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5"/>
    </row>
    <row r="13" spans="2:8" x14ac:dyDescent="0.2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5"/>
    </row>
    <row r="14" spans="2:8" x14ac:dyDescent="0.2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5"/>
    </row>
    <row r="15" spans="2:8" x14ac:dyDescent="0.2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5"/>
    </row>
    <row r="16" spans="2:8" x14ac:dyDescent="0.2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5"/>
    </row>
    <row r="17" spans="2:11" x14ac:dyDescent="0.2">
      <c r="B17" s="28" t="s">
        <v>52</v>
      </c>
      <c r="C17" s="24"/>
      <c r="D17" s="29">
        <f>SUM(D11:D16)</f>
        <v>170</v>
      </c>
      <c r="E17" s="24"/>
      <c r="F17" s="24"/>
      <c r="G17" s="30">
        <f>SUM(G11:G16)</f>
        <v>4081</v>
      </c>
      <c r="H17" s="31">
        <f>G17*30</f>
        <v>122430</v>
      </c>
    </row>
    <row r="18" spans="2:11" x14ac:dyDescent="0.2">
      <c r="B18" s="23"/>
      <c r="C18" s="24"/>
      <c r="D18" s="24"/>
      <c r="E18" s="24"/>
      <c r="F18" s="24"/>
      <c r="G18" s="24"/>
      <c r="H18" s="25"/>
    </row>
    <row r="19" spans="2:11" ht="13.5" thickBot="1" x14ac:dyDescent="0.25">
      <c r="B19" s="32" t="s">
        <v>53</v>
      </c>
      <c r="C19" s="33"/>
      <c r="D19" s="33"/>
      <c r="E19" s="33"/>
      <c r="F19" s="33"/>
      <c r="G19" s="33"/>
      <c r="H19" s="34"/>
    </row>
    <row r="21" spans="2:11" x14ac:dyDescent="0.2">
      <c r="B21" t="s">
        <v>54</v>
      </c>
    </row>
    <row r="23" spans="2:11" ht="25.5" x14ac:dyDescent="0.2">
      <c r="D23" s="9" t="s">
        <v>18</v>
      </c>
      <c r="E23" s="9" t="s">
        <v>19</v>
      </c>
      <c r="F23" s="9" t="s">
        <v>22</v>
      </c>
      <c r="G23" s="9" t="s">
        <v>24</v>
      </c>
      <c r="H23" s="9" t="s">
        <v>25</v>
      </c>
      <c r="I23" s="9" t="s">
        <v>26</v>
      </c>
      <c r="J23" s="9" t="s">
        <v>55</v>
      </c>
    </row>
    <row r="24" spans="2:11" x14ac:dyDescent="0.2">
      <c r="D24" s="10" t="s">
        <v>28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 t="s">
        <v>28</v>
      </c>
    </row>
    <row r="25" spans="2:11" x14ac:dyDescent="0.2">
      <c r="B25" s="35" t="s">
        <v>56</v>
      </c>
      <c r="D25" s="13">
        <f>[2]Pivot_JulyDaily!D19</f>
        <v>950</v>
      </c>
      <c r="E25" s="13">
        <f>[2]Pivot_JulyDaily!I19</f>
        <v>5208</v>
      </c>
      <c r="F25" s="13">
        <f>[2]Pivot_JulyDaily!C19</f>
        <v>3135</v>
      </c>
      <c r="G25" s="13">
        <f>[2]Pivot_JulyDaily!F19</f>
        <v>5107</v>
      </c>
      <c r="H25" s="13">
        <f>[2]Pivot_JulyDaily!G19</f>
        <v>4281</v>
      </c>
      <c r="I25" s="13">
        <f>[2]Pivot_JulyDaily!H19</f>
        <v>1911</v>
      </c>
      <c r="J25" s="36">
        <f t="shared" ref="J25:J31" si="2">SUM(D25:I25)</f>
        <v>20592</v>
      </c>
    </row>
    <row r="26" spans="2:11" x14ac:dyDescent="0.2">
      <c r="B26" s="37">
        <v>36373</v>
      </c>
      <c r="D26" s="13">
        <f>[2]Pivot_Mnth!D10</f>
        <v>1504</v>
      </c>
      <c r="E26" s="13">
        <f>[2]Pivot_Mnth!I10</f>
        <v>7837</v>
      </c>
      <c r="F26" s="13">
        <f>[2]Pivot_Mnth!C10</f>
        <v>913</v>
      </c>
      <c r="G26" s="13">
        <f>[2]Pivot_Mnth!F10</f>
        <v>19005</v>
      </c>
      <c r="H26" s="13">
        <f>[2]Pivot_Mnth!G10</f>
        <v>7548</v>
      </c>
      <c r="I26" s="13">
        <f>[2]Pivot_Mnth!H10</f>
        <v>2868</v>
      </c>
      <c r="J26" s="36">
        <f t="shared" si="2"/>
        <v>39675</v>
      </c>
    </row>
    <row r="27" spans="2:11" x14ac:dyDescent="0.2">
      <c r="B27" s="37">
        <v>36404</v>
      </c>
      <c r="D27" s="13">
        <f>[2]Pivot_Mnth!D11</f>
        <v>-246</v>
      </c>
      <c r="E27" s="13">
        <f>[2]Pivot_Mnth!I11</f>
        <v>18603</v>
      </c>
      <c r="F27" s="13">
        <f>[2]Pivot_Mnth!C11</f>
        <v>9269</v>
      </c>
      <c r="G27" s="13">
        <f>[2]Pivot_Mnth!F11</f>
        <v>13557</v>
      </c>
      <c r="H27" s="13">
        <f>[2]Pivot_Mnth!G11</f>
        <v>2106</v>
      </c>
      <c r="I27" s="13">
        <f>[2]Pivot_Mnth!H11</f>
        <v>4367</v>
      </c>
      <c r="J27" s="36">
        <f t="shared" si="2"/>
        <v>47656</v>
      </c>
    </row>
    <row r="28" spans="2:11" x14ac:dyDescent="0.2">
      <c r="B28" s="37">
        <v>36434</v>
      </c>
      <c r="D28" s="13">
        <f>[2]Pivot_Mnth!D12</f>
        <v>2500</v>
      </c>
      <c r="E28" s="13">
        <f>[2]Pivot_Mnth!I12</f>
        <v>22205</v>
      </c>
      <c r="F28" s="13">
        <f>[2]Pivot_Mnth!C12</f>
        <v>10339</v>
      </c>
      <c r="G28" s="13">
        <f>[2]Pivot_Mnth!F12</f>
        <v>13928</v>
      </c>
      <c r="H28" s="13">
        <f>[2]Pivot_Mnth!G12</f>
        <v>6701</v>
      </c>
      <c r="I28" s="13">
        <f>[2]Pivot_Mnth!H12</f>
        <v>8686</v>
      </c>
      <c r="J28" s="36">
        <f t="shared" si="2"/>
        <v>64359</v>
      </c>
    </row>
    <row r="29" spans="2:11" x14ac:dyDescent="0.2">
      <c r="B29" s="37">
        <v>36465</v>
      </c>
      <c r="D29" s="13">
        <f>[2]Pivot_Mnth!D13</f>
        <v>4944</v>
      </c>
      <c r="E29" s="13">
        <f>[2]Pivot_Mnth!I13</f>
        <v>20090</v>
      </c>
      <c r="F29" s="13">
        <f>[2]Pivot_Mnth!C13</f>
        <v>12133</v>
      </c>
      <c r="G29" s="13">
        <f>[2]Pivot_Mnth!F13</f>
        <v>17961</v>
      </c>
      <c r="H29" s="13">
        <f>[2]Pivot_Mnth!G13</f>
        <v>8619</v>
      </c>
      <c r="I29" s="13">
        <f>[2]Pivot_Mnth!H13</f>
        <v>11203</v>
      </c>
      <c r="J29" s="36">
        <f t="shared" si="2"/>
        <v>74950</v>
      </c>
    </row>
    <row r="30" spans="2:11" x14ac:dyDescent="0.2">
      <c r="B30" s="37">
        <v>36495</v>
      </c>
      <c r="D30" s="13">
        <f>[2]Pivot_Mnth!D14</f>
        <v>6370</v>
      </c>
      <c r="E30" s="13">
        <f>[2]Pivot_Mnth!I14</f>
        <v>17366</v>
      </c>
      <c r="F30" s="13">
        <f>[2]Pivot_Mnth!C14</f>
        <v>14083</v>
      </c>
      <c r="G30" s="13">
        <f>[2]Pivot_Mnth!F14</f>
        <v>16352</v>
      </c>
      <c r="H30" s="13">
        <f>[2]Pivot_Mnth!G14</f>
        <v>11582</v>
      </c>
      <c r="I30" s="13">
        <f>[2]Pivot_Mnth!H14</f>
        <v>12389</v>
      </c>
      <c r="J30" s="36">
        <f t="shared" si="2"/>
        <v>78142</v>
      </c>
    </row>
    <row r="31" spans="2:11" ht="15" x14ac:dyDescent="0.25">
      <c r="B31" s="38" t="s">
        <v>57</v>
      </c>
      <c r="D31" s="14">
        <f t="shared" ref="D31:I31" si="3">SUM(D25:D30)</f>
        <v>16022</v>
      </c>
      <c r="E31" s="14">
        <f t="shared" si="3"/>
        <v>91309</v>
      </c>
      <c r="F31" s="14">
        <f t="shared" si="3"/>
        <v>49872</v>
      </c>
      <c r="G31" s="14">
        <f t="shared" si="3"/>
        <v>85910</v>
      </c>
      <c r="H31" s="14">
        <f t="shared" si="3"/>
        <v>40837</v>
      </c>
      <c r="I31" s="14">
        <f t="shared" si="3"/>
        <v>41424</v>
      </c>
      <c r="J31" s="39">
        <f t="shared" si="2"/>
        <v>325374</v>
      </c>
      <c r="K31" s="40" t="s">
        <v>2</v>
      </c>
    </row>
    <row r="33" spans="2:10" ht="25.5" x14ac:dyDescent="0.2">
      <c r="B33" s="9" t="s">
        <v>58</v>
      </c>
      <c r="D33" s="41">
        <f t="shared" ref="D33:I33" si="4">D31/$J$31*$H$17</f>
        <v>6028.6730347231187</v>
      </c>
      <c r="E33" s="41">
        <f t="shared" si="4"/>
        <v>34357.265393055372</v>
      </c>
      <c r="F33" s="41">
        <f t="shared" si="4"/>
        <v>18765.571188847294</v>
      </c>
      <c r="G33" s="41">
        <f t="shared" si="4"/>
        <v>32325.758358074097</v>
      </c>
      <c r="H33" s="41">
        <f t="shared" si="4"/>
        <v>15365.929392022719</v>
      </c>
      <c r="I33" s="41">
        <f t="shared" si="4"/>
        <v>15586.802633277399</v>
      </c>
      <c r="J33" s="42">
        <f>SUM(D33:I33)</f>
        <v>122430</v>
      </c>
    </row>
    <row r="34" spans="2:10" ht="15" x14ac:dyDescent="0.25">
      <c r="B34" s="43" t="s">
        <v>59</v>
      </c>
      <c r="D34" s="44">
        <f t="shared" ref="D34:I34" si="5">ROUND(D33,1)</f>
        <v>6028.7</v>
      </c>
      <c r="E34" s="44">
        <f t="shared" si="5"/>
        <v>34357.300000000003</v>
      </c>
      <c r="F34" s="44">
        <f t="shared" si="5"/>
        <v>18765.599999999999</v>
      </c>
      <c r="G34" s="44">
        <f t="shared" si="5"/>
        <v>32325.8</v>
      </c>
      <c r="H34" s="44">
        <f t="shared" si="5"/>
        <v>15365.9</v>
      </c>
      <c r="I34" s="44">
        <f t="shared" si="5"/>
        <v>15586.8</v>
      </c>
      <c r="J34" s="39">
        <f>SUM(D34:I34)</f>
        <v>122430.09999999999</v>
      </c>
    </row>
    <row r="36" spans="2:10" x14ac:dyDescent="0.2">
      <c r="B36" s="18" t="s">
        <v>60</v>
      </c>
      <c r="D36" s="40">
        <f t="shared" ref="D36:I36" si="6">D31-D34</f>
        <v>9993.2999999999993</v>
      </c>
      <c r="E36" s="40">
        <f t="shared" si="6"/>
        <v>56951.7</v>
      </c>
      <c r="F36" s="40">
        <f t="shared" si="6"/>
        <v>31106.400000000001</v>
      </c>
      <c r="G36" s="40">
        <f t="shared" si="6"/>
        <v>53584.2</v>
      </c>
      <c r="H36" s="40">
        <f t="shared" si="6"/>
        <v>25471.1</v>
      </c>
      <c r="I36" s="40">
        <f t="shared" si="6"/>
        <v>25837.200000000001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4"/>
  <sheetViews>
    <sheetView workbookViewId="0">
      <selection activeCell="C10" sqref="C10"/>
    </sheetView>
  </sheetViews>
  <sheetFormatPr defaultRowHeight="12.75" x14ac:dyDescent="0.2"/>
  <cols>
    <col min="2" max="2" width="21.6640625" customWidth="1"/>
    <col min="3" max="3" width="11.6640625" customWidth="1"/>
    <col min="4" max="4" width="13.1640625" customWidth="1"/>
    <col min="5" max="5" width="12.33203125" customWidth="1"/>
    <col min="6" max="6" width="12.6640625" customWidth="1"/>
    <col min="7" max="7" width="13.33203125" customWidth="1"/>
  </cols>
  <sheetData>
    <row r="2" spans="2:7" x14ac:dyDescent="0.2">
      <c r="B2" s="18" t="s">
        <v>61</v>
      </c>
      <c r="C2" s="18"/>
      <c r="D2" s="18"/>
      <c r="E2" s="18"/>
      <c r="F2" s="18"/>
      <c r="G2" s="18"/>
    </row>
    <row r="4" spans="2:7" ht="13.5" x14ac:dyDescent="0.25">
      <c r="C4" s="45" t="s">
        <v>62</v>
      </c>
      <c r="D4" s="45"/>
      <c r="E4" s="45" t="s">
        <v>63</v>
      </c>
      <c r="F4" s="45"/>
    </row>
    <row r="5" spans="2:7" ht="25.5" x14ac:dyDescent="0.2">
      <c r="C5" s="46" t="s">
        <v>64</v>
      </c>
      <c r="D5" s="46" t="s">
        <v>65</v>
      </c>
      <c r="E5" s="46" t="s">
        <v>66</v>
      </c>
      <c r="F5" s="46" t="s">
        <v>67</v>
      </c>
    </row>
    <row r="6" spans="2:7" x14ac:dyDescent="0.2">
      <c r="C6" s="47" t="s">
        <v>68</v>
      </c>
      <c r="D6" s="47" t="s">
        <v>68</v>
      </c>
      <c r="E6" s="47" t="s">
        <v>68</v>
      </c>
      <c r="F6" s="47" t="s">
        <v>68</v>
      </c>
    </row>
    <row r="8" spans="2:7" x14ac:dyDescent="0.2">
      <c r="B8" s="48" t="s">
        <v>69</v>
      </c>
      <c r="C8" s="13">
        <f>SUM([3]ResrceDetail!H11:H22)</f>
        <v>116785</v>
      </c>
      <c r="D8" s="13">
        <f>SUM([3]ResrceDetail!I11:I22)</f>
        <v>172458</v>
      </c>
      <c r="E8" s="13">
        <f>SUM([3]ResrceDetail!J11:J22)</f>
        <v>17963</v>
      </c>
      <c r="F8" s="13">
        <f>SUM([3]ResrceDetail!K11:K22)</f>
        <v>2998.4301900000005</v>
      </c>
    </row>
    <row r="9" spans="2:7" x14ac:dyDescent="0.2">
      <c r="B9" s="48"/>
      <c r="C9" s="13"/>
      <c r="D9" s="13"/>
      <c r="E9" s="13"/>
      <c r="F9" s="13"/>
    </row>
    <row r="10" spans="2:7" ht="38.25" x14ac:dyDescent="0.2">
      <c r="B10" s="48" t="s">
        <v>70</v>
      </c>
      <c r="C10" s="13">
        <f>-SUM([3]ResrceDetail!M11:M22)</f>
        <v>-21396.155235526316</v>
      </c>
      <c r="D10" s="13">
        <f>-SUM([3]ResrceDetail!N11:N22)</f>
        <v>-40102.487818421054</v>
      </c>
      <c r="E10" s="13">
        <f>-SUM([3]ResrceDetail!O11:O22)</f>
        <v>-17963</v>
      </c>
      <c r="F10" s="13">
        <f>-SUM([3]ResrceDetail!P11:P22)</f>
        <v>-2998.43019</v>
      </c>
    </row>
    <row r="11" spans="2:7" x14ac:dyDescent="0.2">
      <c r="B11" s="48"/>
    </row>
    <row r="12" spans="2:7" ht="26.25" x14ac:dyDescent="0.25">
      <c r="B12" s="48" t="s">
        <v>71</v>
      </c>
      <c r="C12" s="44">
        <f>C8+C10</f>
        <v>95388.844764473688</v>
      </c>
      <c r="D12" s="44">
        <f>D8+D10</f>
        <v>132355.51218157896</v>
      </c>
      <c r="E12" s="44">
        <f>E8+E10</f>
        <v>0</v>
      </c>
      <c r="F12" s="44">
        <f>F8+F10</f>
        <v>0</v>
      </c>
    </row>
    <row r="13" spans="2:7" x14ac:dyDescent="0.2">
      <c r="B13" s="48"/>
    </row>
    <row r="14" spans="2:7" x14ac:dyDescent="0.2">
      <c r="B14" s="48"/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Z43"/>
  <sheetViews>
    <sheetView topLeftCell="A6" workbookViewId="0">
      <pane xSplit="8790" ySplit="3630" topLeftCell="AD17" activePane="bottomLeft"/>
      <selection activeCell="AH11" sqref="AH11"/>
      <selection pane="topRight" activeCell="AB14" sqref="AB14"/>
      <selection pane="bottomLeft" activeCell="G22" sqref="G22"/>
      <selection pane="bottomRight" activeCell="AD22" sqref="AD22"/>
    </sheetView>
  </sheetViews>
  <sheetFormatPr defaultRowHeight="12.75" x14ac:dyDescent="0.2"/>
  <cols>
    <col min="3" max="3" width="3.1640625" customWidth="1"/>
    <col min="6" max="6" width="12" customWidth="1"/>
    <col min="7" max="7" width="2.33203125" customWidth="1"/>
    <col min="8" max="8" width="10.5" customWidth="1"/>
    <col min="12" max="12" width="2.1640625" customWidth="1"/>
    <col min="13" max="13" width="11.1640625" customWidth="1"/>
    <col min="17" max="17" width="1.83203125" customWidth="1"/>
    <col min="18" max="18" width="10.6640625" customWidth="1"/>
    <col min="22" max="22" width="3.1640625" customWidth="1"/>
    <col min="23" max="23" width="16.6640625" customWidth="1"/>
    <col min="24" max="24" width="12.5" customWidth="1"/>
    <col min="25" max="25" width="11.33203125" customWidth="1"/>
    <col min="26" max="26" width="14" customWidth="1"/>
    <col min="27" max="27" width="3.5" customWidth="1"/>
  </cols>
  <sheetData>
    <row r="5" spans="2:26" ht="13.5" thickBot="1" x14ac:dyDescent="0.25"/>
    <row r="6" spans="2:26" ht="13.5" thickBot="1" x14ac:dyDescent="0.25">
      <c r="M6" s="49" t="s">
        <v>72</v>
      </c>
      <c r="N6" s="50"/>
      <c r="O6" s="50"/>
      <c r="P6" s="50"/>
      <c r="Q6" s="50"/>
      <c r="R6" s="50"/>
      <c r="S6" s="50"/>
      <c r="T6" s="50"/>
      <c r="U6" s="51"/>
    </row>
    <row r="7" spans="2:26" ht="13.5" thickBot="1" x14ac:dyDescent="0.25">
      <c r="H7" s="49" t="s">
        <v>73</v>
      </c>
      <c r="I7" s="50"/>
      <c r="J7" s="50"/>
      <c r="K7" s="51"/>
      <c r="M7" s="52" t="s">
        <v>74</v>
      </c>
      <c r="N7" s="53"/>
      <c r="O7" s="53"/>
      <c r="P7" s="54"/>
      <c r="R7" s="52" t="s">
        <v>75</v>
      </c>
      <c r="S7" s="53"/>
      <c r="T7" s="53"/>
      <c r="U7" s="54"/>
      <c r="W7" s="55" t="s">
        <v>76</v>
      </c>
      <c r="X7" s="50"/>
      <c r="Y7" s="50"/>
      <c r="Z7" s="51"/>
    </row>
    <row r="8" spans="2:26" ht="38.25" x14ac:dyDescent="0.2">
      <c r="B8" t="s">
        <v>77</v>
      </c>
      <c r="D8" s="48" t="s">
        <v>78</v>
      </c>
      <c r="E8" s="48" t="s">
        <v>79</v>
      </c>
      <c r="F8" s="48" t="s">
        <v>80</v>
      </c>
      <c r="H8" s="48" t="s">
        <v>64</v>
      </c>
      <c r="I8" s="48" t="s">
        <v>65</v>
      </c>
      <c r="J8" s="48" t="s">
        <v>66</v>
      </c>
      <c r="K8" s="48" t="s">
        <v>67</v>
      </c>
      <c r="M8" s="48" t="s">
        <v>64</v>
      </c>
      <c r="N8" s="48" t="s">
        <v>65</v>
      </c>
      <c r="O8" s="48" t="s">
        <v>66</v>
      </c>
      <c r="P8" s="48" t="s">
        <v>67</v>
      </c>
      <c r="R8" s="48" t="s">
        <v>64</v>
      </c>
      <c r="S8" s="48" t="s">
        <v>65</v>
      </c>
      <c r="T8" s="48" t="s">
        <v>66</v>
      </c>
      <c r="U8" s="48" t="s">
        <v>67</v>
      </c>
      <c r="W8" s="48" t="s">
        <v>64</v>
      </c>
      <c r="X8" s="48" t="s">
        <v>65</v>
      </c>
      <c r="Y8" s="48" t="s">
        <v>66</v>
      </c>
      <c r="Z8" s="48" t="s">
        <v>67</v>
      </c>
    </row>
    <row r="9" spans="2:26" x14ac:dyDescent="0.2">
      <c r="F9" s="47" t="s">
        <v>68</v>
      </c>
      <c r="H9" s="47" t="s">
        <v>68</v>
      </c>
      <c r="I9" s="47" t="s">
        <v>68</v>
      </c>
      <c r="J9" s="47" t="s">
        <v>68</v>
      </c>
      <c r="K9" s="47" t="s">
        <v>68</v>
      </c>
      <c r="M9" s="47" t="s">
        <v>68</v>
      </c>
      <c r="N9" s="47" t="s">
        <v>68</v>
      </c>
      <c r="O9" s="47" t="s">
        <v>68</v>
      </c>
      <c r="P9" s="47" t="s">
        <v>68</v>
      </c>
      <c r="R9" s="47" t="s">
        <v>81</v>
      </c>
      <c r="S9" s="47" t="s">
        <v>81</v>
      </c>
      <c r="T9" s="47" t="s">
        <v>81</v>
      </c>
      <c r="U9" s="47" t="s">
        <v>81</v>
      </c>
      <c r="W9" s="47" t="s">
        <v>68</v>
      </c>
      <c r="X9" s="47" t="s">
        <v>68</v>
      </c>
      <c r="Y9" s="47" t="s">
        <v>68</v>
      </c>
      <c r="Z9" s="47" t="s">
        <v>68</v>
      </c>
    </row>
    <row r="11" spans="2:26" x14ac:dyDescent="0.2">
      <c r="B11" s="37">
        <v>36161</v>
      </c>
      <c r="C11" s="37"/>
      <c r="D11" s="13">
        <v>31</v>
      </c>
      <c r="E11" s="13"/>
      <c r="F11" s="13">
        <f t="shared" ref="F11:F43" si="0">(24*D11)+E11</f>
        <v>744</v>
      </c>
      <c r="H11" s="13">
        <f>[4]EPUD_Salem_MnthDel!E11</f>
        <v>11585</v>
      </c>
      <c r="I11" s="13">
        <f>[4]EPUD_Salem_MnthDel!E17</f>
        <v>13344</v>
      </c>
      <c r="J11" s="56">
        <v>0</v>
      </c>
      <c r="K11" s="56">
        <v>0</v>
      </c>
      <c r="M11" s="13">
        <f>[4]Composite!R11+[4]Composite!AA11+[4]Composite!AK11+[4]Composite!AT11+[4]Composite!BD11+[4]Composite!BN11</f>
        <v>1116</v>
      </c>
      <c r="N11" s="13">
        <f>[4]Composite!S11+[4]Composite!AB11+[4]Composite!AL11+[4]Composite!AU11+[4]Composite!BE11+[4]Composite!BO11</f>
        <v>1116</v>
      </c>
      <c r="O11" s="56">
        <f>[4]Composite!N11</f>
        <v>0</v>
      </c>
      <c r="P11" s="56">
        <f>[4]Composite!T11+[4]Composite!AC11+[4]Composite!AM11+[4]Composite!AV11+[4]Composite!BF11+[4]Composite!BP11</f>
        <v>0</v>
      </c>
      <c r="R11" s="57">
        <f t="shared" ref="R11:R43" si="1">M11/$F11</f>
        <v>1.5</v>
      </c>
      <c r="S11" s="57">
        <f t="shared" ref="S11:S43" si="2">N11/$F11</f>
        <v>1.5</v>
      </c>
      <c r="T11" s="57">
        <f t="shared" ref="T11:T43" si="3">O11/$F11</f>
        <v>0</v>
      </c>
      <c r="U11" s="57">
        <f t="shared" ref="U11:U43" si="4">P11/$F11</f>
        <v>0</v>
      </c>
      <c r="W11" s="13">
        <f t="shared" ref="W11:W43" si="5">H11-M11</f>
        <v>10469</v>
      </c>
      <c r="X11" s="13">
        <f t="shared" ref="X11:X43" si="6">I11-N11</f>
        <v>12228</v>
      </c>
      <c r="Y11" s="56">
        <f t="shared" ref="Y11:Y43" si="7">J11-O11</f>
        <v>0</v>
      </c>
      <c r="Z11" s="56">
        <f t="shared" ref="Z11:Z43" si="8">K11-P11</f>
        <v>0</v>
      </c>
    </row>
    <row r="12" spans="2:26" x14ac:dyDescent="0.2">
      <c r="B12" s="37">
        <v>36192</v>
      </c>
      <c r="C12" s="37"/>
      <c r="D12" s="36">
        <v>28</v>
      </c>
      <c r="E12" s="13"/>
      <c r="F12" s="13">
        <f t="shared" si="0"/>
        <v>672</v>
      </c>
      <c r="H12" s="13">
        <f>[4]EPUD_Salem_MnthDel!F11</f>
        <v>3655</v>
      </c>
      <c r="I12" s="13">
        <f>[4]EPUD_Salem_MnthDel!F17</f>
        <v>14256</v>
      </c>
      <c r="J12" s="56">
        <v>0</v>
      </c>
      <c r="K12" s="56">
        <v>0</v>
      </c>
      <c r="M12" s="13">
        <f>[4]Composite!R12+[4]Composite!AA12+[4]Composite!AK12+[4]Composite!AT12+[4]Composite!BD12+[4]Composite!BN12</f>
        <v>1008</v>
      </c>
      <c r="N12" s="13">
        <f>[4]Composite!S12+[4]Composite!AB12+[4]Composite!AL12+[4]Composite!AU12+[4]Composite!BE12+[4]Composite!BO12</f>
        <v>1008</v>
      </c>
      <c r="O12" s="56">
        <f>[4]Composite!N12</f>
        <v>0</v>
      </c>
      <c r="P12" s="56">
        <f>[4]Composite!T12+[4]Composite!AC12+[4]Composite!AM12+[4]Composite!AV12+[4]Composite!BF12+[4]Composite!BP12</f>
        <v>0</v>
      </c>
      <c r="R12" s="57">
        <f t="shared" si="1"/>
        <v>1.5</v>
      </c>
      <c r="S12" s="57">
        <f t="shared" si="2"/>
        <v>1.5</v>
      </c>
      <c r="T12" s="57">
        <f t="shared" si="3"/>
        <v>0</v>
      </c>
      <c r="U12" s="57">
        <f t="shared" si="4"/>
        <v>0</v>
      </c>
      <c r="W12" s="13">
        <f t="shared" si="5"/>
        <v>2647</v>
      </c>
      <c r="X12" s="13">
        <f t="shared" si="6"/>
        <v>13248</v>
      </c>
      <c r="Y12" s="56">
        <f t="shared" si="7"/>
        <v>0</v>
      </c>
      <c r="Z12" s="56">
        <f t="shared" si="8"/>
        <v>0</v>
      </c>
    </row>
    <row r="13" spans="2:26" x14ac:dyDescent="0.2">
      <c r="B13" s="37">
        <v>36220</v>
      </c>
      <c r="C13" s="37"/>
      <c r="D13" s="13">
        <v>31</v>
      </c>
      <c r="E13" s="13"/>
      <c r="F13" s="13">
        <f t="shared" si="0"/>
        <v>744</v>
      </c>
      <c r="H13" s="13">
        <f>[4]EPUD_Salem_MnthDel!G11</f>
        <v>4020</v>
      </c>
      <c r="I13" s="13">
        <f>[4]EPUD_Salem_MnthDel!G17</f>
        <v>16818</v>
      </c>
      <c r="J13" s="56">
        <v>0</v>
      </c>
      <c r="K13" s="56">
        <v>0</v>
      </c>
      <c r="M13" s="13">
        <f>[4]Composite!R13+[4]Composite!AA13+[4]Composite!AK13+[4]Composite!AT13+[4]Composite!BD13+[4]Composite!BN13</f>
        <v>1116</v>
      </c>
      <c r="N13" s="13">
        <f>[4]Composite!S13+[4]Composite!AB13+[4]Composite!AL13+[4]Composite!AU13+[4]Composite!BE13+[4]Composite!BO13</f>
        <v>1116</v>
      </c>
      <c r="O13" s="56">
        <f>[4]Composite!N13</f>
        <v>0</v>
      </c>
      <c r="P13" s="56">
        <f>[4]Composite!T13+[4]Composite!AC13+[4]Composite!AM13+[4]Composite!AV13+[4]Composite!BF13+[4]Composite!BP13</f>
        <v>0</v>
      </c>
      <c r="R13" s="57">
        <f t="shared" si="1"/>
        <v>1.5</v>
      </c>
      <c r="S13" s="57">
        <f t="shared" si="2"/>
        <v>1.5</v>
      </c>
      <c r="T13" s="57">
        <f t="shared" si="3"/>
        <v>0</v>
      </c>
      <c r="U13" s="57">
        <f t="shared" si="4"/>
        <v>0</v>
      </c>
      <c r="W13" s="13">
        <f t="shared" si="5"/>
        <v>2904</v>
      </c>
      <c r="X13" s="13">
        <f t="shared" si="6"/>
        <v>15702</v>
      </c>
      <c r="Y13" s="56">
        <f t="shared" si="7"/>
        <v>0</v>
      </c>
      <c r="Z13" s="56">
        <f t="shared" si="8"/>
        <v>0</v>
      </c>
    </row>
    <row r="14" spans="2:26" x14ac:dyDescent="0.2">
      <c r="B14" s="37">
        <v>36251</v>
      </c>
      <c r="C14" s="37"/>
      <c r="D14" s="13">
        <v>30</v>
      </c>
      <c r="E14" s="13">
        <v>-1</v>
      </c>
      <c r="F14" s="13">
        <f t="shared" si="0"/>
        <v>719</v>
      </c>
      <c r="H14" s="13">
        <f>[4]EPUD_Salem_MnthDel!H11</f>
        <v>2875</v>
      </c>
      <c r="I14" s="13">
        <f>[4]EPUD_Salem_MnthDel!H17</f>
        <v>16381</v>
      </c>
      <c r="J14" s="13">
        <f>[4]FtCrk1!L7</f>
        <v>1734</v>
      </c>
      <c r="K14" s="56">
        <v>0</v>
      </c>
      <c r="M14" s="13">
        <f>[4]Composite!R14+[4]Composite!AA14+[4]Composite!AK14+[4]Composite!AT14+[4]Composite!BD14+[4]Composite!BN14</f>
        <v>2194.5</v>
      </c>
      <c r="N14" s="13">
        <f>[4]Composite!S14+[4]Composite!AB14+[4]Composite!AL14+[4]Composite!AU14+[4]Composite!BE14+[4]Composite!BO14</f>
        <v>2962.5</v>
      </c>
      <c r="O14" s="13">
        <f>[4]Composite!N14</f>
        <v>1734</v>
      </c>
      <c r="P14" s="56">
        <f>[4]Composite!T14+[4]Composite!AC14+[4]Composite!AM14+[4]Composite!AV14+[4]Composite!BF14+[4]Composite!BP14</f>
        <v>0</v>
      </c>
      <c r="R14" s="57">
        <f t="shared" si="1"/>
        <v>3.0521557719054244</v>
      </c>
      <c r="S14" s="57">
        <f t="shared" si="2"/>
        <v>4.1203059805285118</v>
      </c>
      <c r="T14" s="57">
        <f t="shared" si="3"/>
        <v>2.411682892906815</v>
      </c>
      <c r="U14" s="57">
        <f t="shared" si="4"/>
        <v>0</v>
      </c>
      <c r="W14" s="13">
        <f t="shared" si="5"/>
        <v>680.5</v>
      </c>
      <c r="X14" s="13">
        <f t="shared" si="6"/>
        <v>13418.5</v>
      </c>
      <c r="Y14" s="13">
        <f t="shared" si="7"/>
        <v>0</v>
      </c>
      <c r="Z14" s="56">
        <f t="shared" si="8"/>
        <v>0</v>
      </c>
    </row>
    <row r="15" spans="2:26" x14ac:dyDescent="0.2">
      <c r="B15" s="37">
        <v>36281</v>
      </c>
      <c r="C15" s="37"/>
      <c r="D15" s="13">
        <v>31</v>
      </c>
      <c r="E15" s="13"/>
      <c r="F15" s="13">
        <f t="shared" si="0"/>
        <v>744</v>
      </c>
      <c r="H15" s="13">
        <f>[4]EPUD_Salem_MnthDel!I11</f>
        <v>11525</v>
      </c>
      <c r="I15" s="13">
        <f>[4]EPUD_Salem_MnthDel!I17</f>
        <v>16364</v>
      </c>
      <c r="J15" s="13">
        <f>[4]FtCrk1!L8</f>
        <v>4189</v>
      </c>
      <c r="K15" s="56">
        <v>0</v>
      </c>
      <c r="M15" s="13">
        <f>[4]Composite!R15+[4]Composite!AA15+[4]Composite!AK15+[4]Composite!AT15+[4]Composite!BD15+[4]Composite!BN15</f>
        <v>1116</v>
      </c>
      <c r="N15" s="13">
        <f>[4]Composite!S15+[4]Composite!AB15+[4]Composite!AL15+[4]Composite!AU15+[4]Composite!BE15+[4]Composite!BO15</f>
        <v>1116</v>
      </c>
      <c r="O15" s="13">
        <f>[4]Composite!N15</f>
        <v>4189</v>
      </c>
      <c r="P15" s="56">
        <f>[4]Composite!T15+[4]Composite!AC15+[4]Composite!AM15+[4]Composite!AV15+[4]Composite!BF15+[4]Composite!BP15</f>
        <v>0</v>
      </c>
      <c r="R15" s="57">
        <f t="shared" si="1"/>
        <v>1.5</v>
      </c>
      <c r="S15" s="57">
        <f t="shared" si="2"/>
        <v>1.5</v>
      </c>
      <c r="T15" s="57">
        <f t="shared" si="3"/>
        <v>5.6303763440860219</v>
      </c>
      <c r="U15" s="57">
        <f t="shared" si="4"/>
        <v>0</v>
      </c>
      <c r="W15" s="13">
        <f t="shared" si="5"/>
        <v>10409</v>
      </c>
      <c r="X15" s="13">
        <f t="shared" si="6"/>
        <v>15248</v>
      </c>
      <c r="Y15" s="13">
        <f t="shared" si="7"/>
        <v>0</v>
      </c>
      <c r="Z15" s="56">
        <f t="shared" si="8"/>
        <v>0</v>
      </c>
    </row>
    <row r="16" spans="2:26" x14ac:dyDescent="0.2">
      <c r="B16" s="37">
        <v>36312</v>
      </c>
      <c r="C16" s="37"/>
      <c r="D16" s="13">
        <v>30</v>
      </c>
      <c r="E16" s="13"/>
      <c r="F16" s="13">
        <f t="shared" si="0"/>
        <v>720</v>
      </c>
      <c r="H16" s="13">
        <f>[4]EPUD_Salem_MnthDel!J11</f>
        <v>18925</v>
      </c>
      <c r="I16" s="13">
        <f>[4]EPUD_Salem_MnthDel!J17</f>
        <v>13668</v>
      </c>
      <c r="J16" s="13">
        <f>[4]FtCrk1!L9</f>
        <v>4036</v>
      </c>
      <c r="K16" s="13">
        <f>[4]FtCrk2!F36/1000</f>
        <v>173.96693999999999</v>
      </c>
      <c r="M16" s="13">
        <f>[4]Composite!R16+[4]Composite!AA16+[4]Composite!AK16+[4]Composite!AT16+[4]Composite!BD16+[4]Composite!BN16</f>
        <v>1080</v>
      </c>
      <c r="N16" s="13">
        <f>[4]Composite!S16+[4]Composite!AB16+[4]Composite!AL16+[4]Composite!AU16+[4]Composite!BE16+[4]Composite!BO16</f>
        <v>930.88548000000003</v>
      </c>
      <c r="O16" s="13">
        <f>[4]Composite!N16</f>
        <v>4036</v>
      </c>
      <c r="P16" s="13">
        <f>[4]Composite!T16+[4]Composite!AC16+[4]Composite!AM16+[4]Composite!AV16+[4]Composite!BF16+[4]Composite!BP16</f>
        <v>173.96693999999999</v>
      </c>
      <c r="R16" s="57">
        <f t="shared" si="1"/>
        <v>1.5</v>
      </c>
      <c r="S16" s="57">
        <f t="shared" si="2"/>
        <v>1.2928965000000001</v>
      </c>
      <c r="T16" s="57">
        <f t="shared" si="3"/>
        <v>5.6055555555555552</v>
      </c>
      <c r="U16" s="57">
        <f t="shared" si="4"/>
        <v>0.24162075</v>
      </c>
      <c r="W16" s="13">
        <f t="shared" si="5"/>
        <v>17845</v>
      </c>
      <c r="X16" s="13">
        <f t="shared" si="6"/>
        <v>12737.114519999999</v>
      </c>
      <c r="Y16" s="13">
        <f t="shared" si="7"/>
        <v>0</v>
      </c>
      <c r="Z16" s="13">
        <f t="shared" si="8"/>
        <v>0</v>
      </c>
    </row>
    <row r="17" spans="2:26" x14ac:dyDescent="0.2">
      <c r="B17" s="37">
        <v>36342</v>
      </c>
      <c r="C17" s="37"/>
      <c r="D17" s="13">
        <v>31</v>
      </c>
      <c r="E17" s="13"/>
      <c r="F17" s="13">
        <f t="shared" si="0"/>
        <v>744</v>
      </c>
      <c r="H17" s="13">
        <f>[4]EPUD_Salem_MnthDel!K11</f>
        <v>18610</v>
      </c>
      <c r="I17" s="13">
        <f>[4]EPUD_Salem_MnthDel!K17</f>
        <v>16191</v>
      </c>
      <c r="J17" s="13">
        <f>[4]FtCrk1!L10</f>
        <v>1875</v>
      </c>
      <c r="K17" s="13">
        <f>[4]FtCrk2!F37/1000</f>
        <v>277.94718</v>
      </c>
      <c r="M17" s="13">
        <f>[4]Composite!R17+[4]Composite!AA17+[4]Composite!AK17+[4]Composite!AT17+[4]Composite!BD17+[4]Composite!BN17</f>
        <v>1017</v>
      </c>
      <c r="N17" s="13">
        <f>[4]Composite!S17+[4]Composite!AB17+[4]Composite!AL17+[4]Composite!AU17+[4]Composite!BE17+[4]Composite!BO17</f>
        <v>976.75955999999996</v>
      </c>
      <c r="O17" s="13">
        <f>[4]Composite!N17</f>
        <v>1875</v>
      </c>
      <c r="P17" s="13">
        <f>[4]Composite!T17+[4]Composite!AC17+[4]Composite!AM17+[4]Composite!AV17+[4]Composite!BF17+[4]Composite!BP17</f>
        <v>277.94718</v>
      </c>
      <c r="R17" s="57">
        <f t="shared" si="1"/>
        <v>1.3669354838709677</v>
      </c>
      <c r="S17" s="57">
        <f t="shared" si="2"/>
        <v>1.3128488709677419</v>
      </c>
      <c r="T17" s="57">
        <f t="shared" si="3"/>
        <v>2.5201612903225805</v>
      </c>
      <c r="U17" s="57">
        <f t="shared" si="4"/>
        <v>0.37358491935483873</v>
      </c>
      <c r="W17" s="13">
        <f t="shared" si="5"/>
        <v>17593</v>
      </c>
      <c r="X17" s="13">
        <f t="shared" si="6"/>
        <v>15214.24044</v>
      </c>
      <c r="Y17" s="13">
        <f t="shared" si="7"/>
        <v>0</v>
      </c>
      <c r="Z17" s="13">
        <f t="shared" si="8"/>
        <v>0</v>
      </c>
    </row>
    <row r="18" spans="2:26" x14ac:dyDescent="0.2">
      <c r="B18" s="37">
        <v>36373</v>
      </c>
      <c r="C18" s="37"/>
      <c r="D18" s="13">
        <v>31</v>
      </c>
      <c r="E18" s="13"/>
      <c r="F18" s="13">
        <f t="shared" si="0"/>
        <v>744</v>
      </c>
      <c r="H18" s="13">
        <f>[4]EPUD_Salem_MnthDel!L11</f>
        <v>11115</v>
      </c>
      <c r="I18" s="13">
        <f>[4]EPUD_Salem_MnthDel!L17</f>
        <v>15036</v>
      </c>
      <c r="J18" s="13">
        <f>[4]FtCrk1!L11</f>
        <v>3476</v>
      </c>
      <c r="K18" s="13">
        <f>[4]FtCrk2!F38/1000</f>
        <v>379.92780000000005</v>
      </c>
      <c r="M18" s="13">
        <f>[4]Composite!R18+[4]Composite!AA18+[4]Composite!AK18+[4]Composite!AT18+[4]Composite!BD18+[4]Composite!BN18</f>
        <v>1018</v>
      </c>
      <c r="N18" s="13">
        <f>[4]Composite!S18+[4]Composite!AB18+[4]Composite!AL18+[4]Composite!AU18+[4]Composite!BE18+[4]Composite!BO18</f>
        <v>888.34760000000006</v>
      </c>
      <c r="O18" s="13">
        <f>[4]Composite!N18</f>
        <v>3476</v>
      </c>
      <c r="P18" s="13">
        <f>[4]Composite!T18+[4]Composite!AC18+[4]Composite!AM18+[4]Composite!AV18+[4]Composite!BF18+[4]Composite!BP18</f>
        <v>379.92779999999999</v>
      </c>
      <c r="R18" s="57">
        <f t="shared" si="1"/>
        <v>1.368279569892473</v>
      </c>
      <c r="S18" s="57">
        <f t="shared" si="2"/>
        <v>1.1940155913978496</v>
      </c>
      <c r="T18" s="57">
        <f t="shared" si="3"/>
        <v>4.672043010752688</v>
      </c>
      <c r="U18" s="57">
        <f t="shared" si="4"/>
        <v>0.51065564516129036</v>
      </c>
      <c r="W18" s="13">
        <f t="shared" si="5"/>
        <v>10097</v>
      </c>
      <c r="X18" s="13">
        <f t="shared" si="6"/>
        <v>14147.652399999999</v>
      </c>
      <c r="Y18" s="13">
        <f t="shared" si="7"/>
        <v>0</v>
      </c>
      <c r="Z18" s="13">
        <f t="shared" si="8"/>
        <v>0</v>
      </c>
    </row>
    <row r="19" spans="2:26" x14ac:dyDescent="0.2">
      <c r="B19" s="37">
        <v>36404</v>
      </c>
      <c r="C19" s="37"/>
      <c r="D19" s="13">
        <v>30</v>
      </c>
      <c r="E19" s="13"/>
      <c r="F19" s="13">
        <f t="shared" si="0"/>
        <v>720</v>
      </c>
      <c r="H19" s="13">
        <f>[4]EPUD_Salem_MnthDel!M11</f>
        <v>5715</v>
      </c>
      <c r="I19" s="13">
        <f>[4]EPUD_Salem_MnthDel!M17</f>
        <v>13488</v>
      </c>
      <c r="J19" s="13">
        <f>[4]FtCrk1!L12</f>
        <v>2653</v>
      </c>
      <c r="K19" s="13">
        <f>[4]FtCrk2!F39/1000</f>
        <v>272.94812999999999</v>
      </c>
      <c r="M19" s="13">
        <f>[4]Composite!R19+[4]Composite!AA19+[4]Composite!AK19+[4]Composite!AT19+[4]Composite!BD19+[4]Composite!BN19</f>
        <v>1980</v>
      </c>
      <c r="N19" s="13">
        <f>[4]Composite!S19+[4]Composite!AB19+[4]Composite!AL19+[4]Composite!AU19+[4]Composite!BE19+[4]Composite!BO19</f>
        <v>7117.1610600000004</v>
      </c>
      <c r="O19" s="13">
        <f>[4]Composite!N19</f>
        <v>2653</v>
      </c>
      <c r="P19" s="13">
        <f>[4]Composite!T19+[4]Composite!AC19+[4]Composite!AM19+[4]Composite!AV19+[4]Composite!BF19+[4]Composite!BP19</f>
        <v>272.94812999999999</v>
      </c>
      <c r="R19" s="57">
        <f t="shared" si="1"/>
        <v>2.75</v>
      </c>
      <c r="S19" s="57">
        <f t="shared" si="2"/>
        <v>9.884945916666668</v>
      </c>
      <c r="T19" s="57">
        <f t="shared" si="3"/>
        <v>3.6847222222222222</v>
      </c>
      <c r="U19" s="57">
        <f t="shared" si="4"/>
        <v>0.37909462499999996</v>
      </c>
      <c r="W19" s="13">
        <f t="shared" si="5"/>
        <v>3735</v>
      </c>
      <c r="X19" s="13">
        <f t="shared" si="6"/>
        <v>6370.8389399999996</v>
      </c>
      <c r="Y19" s="13">
        <f t="shared" si="7"/>
        <v>0</v>
      </c>
      <c r="Z19" s="13">
        <f t="shared" si="8"/>
        <v>0</v>
      </c>
    </row>
    <row r="20" spans="2:26" x14ac:dyDescent="0.2">
      <c r="B20" s="37">
        <v>36434</v>
      </c>
      <c r="C20" s="37"/>
      <c r="D20" s="13">
        <v>31</v>
      </c>
      <c r="E20" s="13">
        <v>1</v>
      </c>
      <c r="F20" s="13">
        <f t="shared" si="0"/>
        <v>745</v>
      </c>
      <c r="H20" s="13">
        <f>[4]EPUD_Salem_MnthDel!N11</f>
        <v>5525</v>
      </c>
      <c r="I20" s="13">
        <f>[4]EPUD_Salem_MnthDel!N17</f>
        <v>11751</v>
      </c>
      <c r="J20" s="13">
        <f>[4]EPUD_Salem_MnthDel!N29</f>
        <v>0</v>
      </c>
      <c r="K20" s="13">
        <f>[4]FtCrk2!F40/1000</f>
        <v>574.89075000000003</v>
      </c>
      <c r="M20" s="13">
        <f>[4]Composite!R20+[4]Composite!AA20+[4]Composite!AK20+[4]Composite!AT20+[4]Composite!BD20+[4]Composite!BN20</f>
        <v>3164.5347203947367</v>
      </c>
      <c r="N20" s="13">
        <f>[4]Composite!S20+[4]Composite!AB20+[4]Composite!AL20+[4]Composite!AU20+[4]Composite!BE20+[4]Composite!BO20</f>
        <v>7854.0324013157897</v>
      </c>
      <c r="O20" s="13">
        <f>[4]Composite!N20</f>
        <v>0</v>
      </c>
      <c r="P20" s="13">
        <f>[4]Composite!T20+[4]Composite!AC20+[4]Composite!AM20+[4]Composite!AV20+[4]Composite!BF20+[4]Composite!BP20</f>
        <v>574.89075000000003</v>
      </c>
      <c r="R20" s="57">
        <f t="shared" si="1"/>
        <v>4.2476976112681033</v>
      </c>
      <c r="S20" s="57">
        <f t="shared" si="2"/>
        <v>10.542325370893677</v>
      </c>
      <c r="T20" s="57">
        <f t="shared" si="3"/>
        <v>0</v>
      </c>
      <c r="U20" s="57">
        <f t="shared" si="4"/>
        <v>0.77166543624161077</v>
      </c>
      <c r="W20" s="13">
        <f t="shared" si="5"/>
        <v>2360.4652796052633</v>
      </c>
      <c r="X20" s="13">
        <f t="shared" si="6"/>
        <v>3896.9675986842103</v>
      </c>
      <c r="Y20" s="13">
        <f t="shared" si="7"/>
        <v>0</v>
      </c>
      <c r="Z20" s="13">
        <f t="shared" si="8"/>
        <v>0</v>
      </c>
    </row>
    <row r="21" spans="2:26" x14ac:dyDescent="0.2">
      <c r="B21" s="37">
        <v>36465</v>
      </c>
      <c r="C21" s="37"/>
      <c r="D21" s="13">
        <v>30</v>
      </c>
      <c r="E21" s="13"/>
      <c r="F21" s="13">
        <f t="shared" si="0"/>
        <v>720</v>
      </c>
      <c r="H21" s="13">
        <f>[4]EPUD_Salem_MnthDel!O11</f>
        <v>10955</v>
      </c>
      <c r="I21" s="13">
        <f>[4]EPUD_Salem_MnthDel!O17</f>
        <v>13010</v>
      </c>
      <c r="J21" s="13">
        <f>[4]EPUD_Salem_MnthDel!O29</f>
        <v>0</v>
      </c>
      <c r="K21" s="13">
        <f>[4]FtCrk2!F41/1000</f>
        <v>609.88409999999999</v>
      </c>
      <c r="M21" s="13">
        <f>[4]Composite!R21+[4]Composite!AA21+[4]Composite!AK21+[4]Composite!AT21+[4]Composite!BD21+[4]Composite!BN21</f>
        <v>3237.6281381578947</v>
      </c>
      <c r="N21" s="13">
        <f>[4]Composite!S21+[4]Composite!AB21+[4]Composite!AL21+[4]Composite!AU21+[4]Composite!BE21+[4]Composite!BO21</f>
        <v>7410.7604605263159</v>
      </c>
      <c r="O21" s="13">
        <f>[4]Composite!N21</f>
        <v>0</v>
      </c>
      <c r="P21" s="13">
        <f>[4]Composite!T21+[4]Composite!AC21+[4]Composite!AM21+[4]Composite!AV21+[4]Composite!BF21+[4]Composite!BP21</f>
        <v>609.88409999999988</v>
      </c>
      <c r="R21" s="57">
        <f t="shared" si="1"/>
        <v>4.4967057474415206</v>
      </c>
      <c r="S21" s="57">
        <f t="shared" si="2"/>
        <v>10.292722861842105</v>
      </c>
      <c r="T21" s="57">
        <f t="shared" si="3"/>
        <v>0</v>
      </c>
      <c r="U21" s="57">
        <f t="shared" si="4"/>
        <v>0.84706124999999988</v>
      </c>
      <c r="W21" s="13">
        <f t="shared" si="5"/>
        <v>7717.3718618421053</v>
      </c>
      <c r="X21" s="13">
        <f t="shared" si="6"/>
        <v>5599.2395394736841</v>
      </c>
      <c r="Y21" s="13">
        <f t="shared" si="7"/>
        <v>0</v>
      </c>
      <c r="Z21" s="13">
        <f t="shared" si="8"/>
        <v>0</v>
      </c>
    </row>
    <row r="22" spans="2:26" x14ac:dyDescent="0.2">
      <c r="B22" s="37">
        <v>36495</v>
      </c>
      <c r="C22" s="37"/>
      <c r="D22" s="13">
        <v>31</v>
      </c>
      <c r="E22" s="13"/>
      <c r="F22" s="13">
        <f t="shared" si="0"/>
        <v>744</v>
      </c>
      <c r="H22" s="13">
        <f>[4]EPUD_Salem_MnthDel!P11</f>
        <v>12280</v>
      </c>
      <c r="I22" s="13">
        <f>[4]EPUD_Salem_MnthDel!P17</f>
        <v>12151</v>
      </c>
      <c r="J22" s="13">
        <f>[4]EPUD_Salem_MnthDel!P29</f>
        <v>0</v>
      </c>
      <c r="K22" s="13">
        <f>[4]FtCrk2!F42/1000</f>
        <v>708.86529000000007</v>
      </c>
      <c r="M22" s="13">
        <f>[4]Composite!R22+[4]Composite!AA22+[4]Composite!AK22+[4]Composite!AT22+[4]Composite!BD22+[4]Composite!BN22</f>
        <v>3348.4923769736843</v>
      </c>
      <c r="N22" s="13">
        <f>[4]Composite!S22+[4]Composite!AB22+[4]Composite!AL22+[4]Composite!AU22+[4]Composite!BE22+[4]Composite!BO22</f>
        <v>7606.0412565789466</v>
      </c>
      <c r="O22" s="13">
        <f>[4]Composite!N22</f>
        <v>0</v>
      </c>
      <c r="P22" s="13">
        <f>[4]Composite!T22+[4]Composite!AC22+[4]Composite!AM22+[4]Composite!AV22+[4]Composite!BF22+[4]Composite!BP22</f>
        <v>708.86529000000019</v>
      </c>
      <c r="R22" s="57">
        <f t="shared" si="1"/>
        <v>4.5006617970076404</v>
      </c>
      <c r="S22" s="57">
        <f t="shared" si="2"/>
        <v>10.22317373196095</v>
      </c>
      <c r="T22" s="57">
        <f t="shared" si="3"/>
        <v>0</v>
      </c>
      <c r="U22" s="57">
        <f t="shared" si="4"/>
        <v>0.95277592741935513</v>
      </c>
      <c r="W22" s="13">
        <f t="shared" si="5"/>
        <v>8931.5076230263148</v>
      </c>
      <c r="X22" s="13">
        <f t="shared" si="6"/>
        <v>4544.9587434210534</v>
      </c>
      <c r="Y22" s="13">
        <f t="shared" si="7"/>
        <v>0</v>
      </c>
      <c r="Z22" s="13">
        <f t="shared" si="8"/>
        <v>0</v>
      </c>
    </row>
    <row r="23" spans="2:26" x14ac:dyDescent="0.2">
      <c r="B23" s="37">
        <v>36526</v>
      </c>
      <c r="D23" s="40">
        <v>31</v>
      </c>
      <c r="E23" s="40">
        <f t="shared" ref="E23:E43" si="9">E11</f>
        <v>0</v>
      </c>
      <c r="F23" s="13">
        <f t="shared" si="0"/>
        <v>744</v>
      </c>
      <c r="M23">
        <f>[4]Composite!R23+[4]Composite!AA23+[4]Composite!AK23+[4]Composite!AT23+[4]Composite!BD23+[4]Composite!BN23</f>
        <v>0</v>
      </c>
      <c r="N23">
        <f>[4]Composite!S23+[4]Composite!AB23+[4]Composite!AL23+[4]Composite!AU23+[4]Composite!BE23+[4]Composite!BO23</f>
        <v>0</v>
      </c>
      <c r="O23">
        <f>[4]Composite!N23</f>
        <v>0</v>
      </c>
      <c r="P23">
        <f>[4]Composite!T23+[4]Composite!AC23+[4]Composite!AM23+[4]Composite!AV23+[4]Composite!BF23+[4]Composite!BP23</f>
        <v>0</v>
      </c>
      <c r="R23" s="57">
        <f t="shared" si="1"/>
        <v>0</v>
      </c>
      <c r="S23" s="57">
        <f t="shared" si="2"/>
        <v>0</v>
      </c>
      <c r="T23" s="57">
        <f t="shared" si="3"/>
        <v>0</v>
      </c>
      <c r="U23" s="57">
        <f t="shared" si="4"/>
        <v>0</v>
      </c>
      <c r="W23" s="13">
        <f t="shared" si="5"/>
        <v>0</v>
      </c>
      <c r="X23" s="13">
        <f t="shared" si="6"/>
        <v>0</v>
      </c>
      <c r="Y23" s="13">
        <f t="shared" si="7"/>
        <v>0</v>
      </c>
      <c r="Z23" s="13">
        <f t="shared" si="8"/>
        <v>0</v>
      </c>
    </row>
    <row r="24" spans="2:26" x14ac:dyDescent="0.2">
      <c r="B24" s="37">
        <v>36557</v>
      </c>
      <c r="D24" s="36">
        <v>29</v>
      </c>
      <c r="E24" s="40">
        <f t="shared" si="9"/>
        <v>0</v>
      </c>
      <c r="F24" s="13">
        <f t="shared" si="0"/>
        <v>696</v>
      </c>
      <c r="M24">
        <f>[4]Composite!R24+[4]Composite!AA24+[4]Composite!AK24+[4]Composite!AT24+[4]Composite!BD24+[4]Composite!BN24</f>
        <v>0</v>
      </c>
      <c r="N24">
        <f>[4]Composite!S24+[4]Composite!AB24+[4]Composite!AL24+[4]Composite!AU24+[4]Composite!BE24+[4]Composite!BO24</f>
        <v>0</v>
      </c>
      <c r="O24">
        <f>[4]Composite!N24</f>
        <v>0</v>
      </c>
      <c r="P24">
        <f>[4]Composite!T24+[4]Composite!AC24+[4]Composite!AM24+[4]Composite!AV24+[4]Composite!BF24+[4]Composite!BP24</f>
        <v>0</v>
      </c>
      <c r="R24" s="57">
        <f t="shared" si="1"/>
        <v>0</v>
      </c>
      <c r="S24" s="57">
        <f t="shared" si="2"/>
        <v>0</v>
      </c>
      <c r="T24" s="57">
        <f t="shared" si="3"/>
        <v>0</v>
      </c>
      <c r="U24" s="57">
        <f t="shared" si="4"/>
        <v>0</v>
      </c>
      <c r="W24" s="13">
        <f t="shared" si="5"/>
        <v>0</v>
      </c>
      <c r="X24" s="13">
        <f t="shared" si="6"/>
        <v>0</v>
      </c>
      <c r="Y24" s="13">
        <f t="shared" si="7"/>
        <v>0</v>
      </c>
      <c r="Z24" s="13">
        <f t="shared" si="8"/>
        <v>0</v>
      </c>
    </row>
    <row r="25" spans="2:26" x14ac:dyDescent="0.2">
      <c r="B25" s="37">
        <v>36586</v>
      </c>
      <c r="D25" s="13">
        <v>31</v>
      </c>
      <c r="E25" s="40">
        <f t="shared" si="9"/>
        <v>0</v>
      </c>
      <c r="F25" s="13">
        <f t="shared" si="0"/>
        <v>744</v>
      </c>
      <c r="M25">
        <f>[4]Composite!R25+[4]Composite!AA25+[4]Composite!AK25+[4]Composite!AT25+[4]Composite!BD25+[4]Composite!BN25</f>
        <v>0</v>
      </c>
      <c r="N25">
        <f>[4]Composite!S25+[4]Composite!AB25+[4]Composite!AL25+[4]Composite!AU25+[4]Composite!BE25+[4]Composite!BO25</f>
        <v>0</v>
      </c>
      <c r="O25">
        <f>[4]Composite!N25</f>
        <v>0</v>
      </c>
      <c r="P25">
        <f>[4]Composite!T25+[4]Composite!AC25+[4]Composite!AM25+[4]Composite!AV25+[4]Composite!BF25+[4]Composite!BP25</f>
        <v>0</v>
      </c>
      <c r="R25" s="57">
        <f t="shared" si="1"/>
        <v>0</v>
      </c>
      <c r="S25" s="57">
        <f t="shared" si="2"/>
        <v>0</v>
      </c>
      <c r="T25" s="57">
        <f t="shared" si="3"/>
        <v>0</v>
      </c>
      <c r="U25" s="57">
        <f t="shared" si="4"/>
        <v>0</v>
      </c>
      <c r="W25" s="13">
        <f t="shared" si="5"/>
        <v>0</v>
      </c>
      <c r="X25" s="13">
        <f t="shared" si="6"/>
        <v>0</v>
      </c>
      <c r="Y25" s="13">
        <f t="shared" si="7"/>
        <v>0</v>
      </c>
      <c r="Z25" s="13">
        <f t="shared" si="8"/>
        <v>0</v>
      </c>
    </row>
    <row r="26" spans="2:26" x14ac:dyDescent="0.2">
      <c r="B26" s="37">
        <v>36617</v>
      </c>
      <c r="D26" s="13">
        <v>30</v>
      </c>
      <c r="E26" s="40">
        <f t="shared" si="9"/>
        <v>-1</v>
      </c>
      <c r="F26" s="13">
        <f t="shared" si="0"/>
        <v>719</v>
      </c>
      <c r="M26">
        <f>[4]Composite!R26+[4]Composite!AA26+[4]Composite!AK26+[4]Composite!AT26+[4]Composite!BD26+[4]Composite!BN26</f>
        <v>0</v>
      </c>
      <c r="N26">
        <f>[4]Composite!S26+[4]Composite!AB26+[4]Composite!AL26+[4]Composite!AU26+[4]Composite!BE26+[4]Composite!BO26</f>
        <v>0</v>
      </c>
      <c r="O26">
        <f>[4]Composite!N26</f>
        <v>0</v>
      </c>
      <c r="P26">
        <f>[4]Composite!T26+[4]Composite!AC26+[4]Composite!AM26+[4]Composite!AV26+[4]Composite!BF26+[4]Composite!BP26</f>
        <v>0</v>
      </c>
      <c r="R26" s="57">
        <f t="shared" si="1"/>
        <v>0</v>
      </c>
      <c r="S26" s="57">
        <f t="shared" si="2"/>
        <v>0</v>
      </c>
      <c r="T26" s="57">
        <f t="shared" si="3"/>
        <v>0</v>
      </c>
      <c r="U26" s="57">
        <f t="shared" si="4"/>
        <v>0</v>
      </c>
      <c r="W26" s="13">
        <f t="shared" si="5"/>
        <v>0</v>
      </c>
      <c r="X26" s="13">
        <f t="shared" si="6"/>
        <v>0</v>
      </c>
      <c r="Y26" s="13">
        <f t="shared" si="7"/>
        <v>0</v>
      </c>
      <c r="Z26" s="13">
        <f t="shared" si="8"/>
        <v>0</v>
      </c>
    </row>
    <row r="27" spans="2:26" x14ac:dyDescent="0.2">
      <c r="B27" s="37">
        <v>36647</v>
      </c>
      <c r="D27" s="13">
        <v>31</v>
      </c>
      <c r="E27" s="40">
        <f t="shared" si="9"/>
        <v>0</v>
      </c>
      <c r="F27" s="13">
        <f t="shared" si="0"/>
        <v>744</v>
      </c>
      <c r="M27">
        <f>[4]Composite!R27+[4]Composite!AA27+[4]Composite!AK27+[4]Composite!AT27+[4]Composite!BD27+[4]Composite!BN27</f>
        <v>0</v>
      </c>
      <c r="N27">
        <f>[4]Composite!S27+[4]Composite!AB27+[4]Composite!AL27+[4]Composite!AU27+[4]Composite!BE27+[4]Composite!BO27</f>
        <v>0</v>
      </c>
      <c r="O27">
        <f>[4]Composite!N27</f>
        <v>0</v>
      </c>
      <c r="P27">
        <f>[4]Composite!T27+[4]Composite!AC27+[4]Composite!AM27+[4]Composite!AV27+[4]Composite!BF27+[4]Composite!BP27</f>
        <v>0</v>
      </c>
      <c r="R27" s="57">
        <f t="shared" si="1"/>
        <v>0</v>
      </c>
      <c r="S27" s="57">
        <f t="shared" si="2"/>
        <v>0</v>
      </c>
      <c r="T27" s="57">
        <f t="shared" si="3"/>
        <v>0</v>
      </c>
      <c r="U27" s="57">
        <f t="shared" si="4"/>
        <v>0</v>
      </c>
      <c r="W27" s="13">
        <f t="shared" si="5"/>
        <v>0</v>
      </c>
      <c r="X27" s="13">
        <f t="shared" si="6"/>
        <v>0</v>
      </c>
      <c r="Y27" s="13">
        <f t="shared" si="7"/>
        <v>0</v>
      </c>
      <c r="Z27" s="13">
        <f t="shared" si="8"/>
        <v>0</v>
      </c>
    </row>
    <row r="28" spans="2:26" x14ac:dyDescent="0.2">
      <c r="B28" s="37">
        <v>36678</v>
      </c>
      <c r="D28" s="13">
        <v>30</v>
      </c>
      <c r="E28" s="40">
        <f t="shared" si="9"/>
        <v>0</v>
      </c>
      <c r="F28" s="13">
        <f t="shared" si="0"/>
        <v>720</v>
      </c>
      <c r="M28">
        <f>[4]Composite!R28+[4]Composite!AA28+[4]Composite!AK28+[4]Composite!AT28+[4]Composite!BD28+[4]Composite!BN28</f>
        <v>0</v>
      </c>
      <c r="N28">
        <f>[4]Composite!S28+[4]Composite!AB28+[4]Composite!AL28+[4]Composite!AU28+[4]Composite!BE28+[4]Composite!BO28</f>
        <v>0</v>
      </c>
      <c r="O28">
        <f>[4]Composite!N28</f>
        <v>0</v>
      </c>
      <c r="P28">
        <f>[4]Composite!T28+[4]Composite!AC28+[4]Composite!AM28+[4]Composite!AV28+[4]Composite!BF28+[4]Composite!BP28</f>
        <v>0</v>
      </c>
      <c r="R28" s="57">
        <f t="shared" si="1"/>
        <v>0</v>
      </c>
      <c r="S28" s="57">
        <f t="shared" si="2"/>
        <v>0</v>
      </c>
      <c r="T28" s="57">
        <f t="shared" si="3"/>
        <v>0</v>
      </c>
      <c r="U28" s="57">
        <f t="shared" si="4"/>
        <v>0</v>
      </c>
      <c r="W28" s="13">
        <f t="shared" si="5"/>
        <v>0</v>
      </c>
      <c r="X28" s="13">
        <f t="shared" si="6"/>
        <v>0</v>
      </c>
      <c r="Y28" s="13">
        <f t="shared" si="7"/>
        <v>0</v>
      </c>
      <c r="Z28" s="13">
        <f t="shared" si="8"/>
        <v>0</v>
      </c>
    </row>
    <row r="29" spans="2:26" x14ac:dyDescent="0.2">
      <c r="B29" s="37">
        <v>36708</v>
      </c>
      <c r="D29" s="13">
        <v>31</v>
      </c>
      <c r="E29" s="40">
        <f t="shared" si="9"/>
        <v>0</v>
      </c>
      <c r="F29" s="13">
        <f t="shared" si="0"/>
        <v>744</v>
      </c>
      <c r="M29">
        <f>[4]Composite!R29+[4]Composite!AA29+[4]Composite!AK29+[4]Composite!AT29+[4]Composite!BD29+[4]Composite!BN29</f>
        <v>0</v>
      </c>
      <c r="N29">
        <f>[4]Composite!S29+[4]Composite!AB29+[4]Composite!AL29+[4]Composite!AU29+[4]Composite!BE29+[4]Composite!BO29</f>
        <v>0</v>
      </c>
      <c r="O29">
        <f>[4]Composite!N29</f>
        <v>0</v>
      </c>
      <c r="P29">
        <f>[4]Composite!T29+[4]Composite!AC29+[4]Composite!AM29+[4]Composite!AV29+[4]Composite!BF29+[4]Composite!BP29</f>
        <v>0</v>
      </c>
      <c r="R29" s="57">
        <f t="shared" si="1"/>
        <v>0</v>
      </c>
      <c r="S29" s="57">
        <f t="shared" si="2"/>
        <v>0</v>
      </c>
      <c r="T29" s="57">
        <f t="shared" si="3"/>
        <v>0</v>
      </c>
      <c r="U29" s="57">
        <f t="shared" si="4"/>
        <v>0</v>
      </c>
      <c r="W29" s="13">
        <f t="shared" si="5"/>
        <v>0</v>
      </c>
      <c r="X29" s="13">
        <f t="shared" si="6"/>
        <v>0</v>
      </c>
      <c r="Y29" s="13">
        <f t="shared" si="7"/>
        <v>0</v>
      </c>
      <c r="Z29" s="13">
        <f t="shared" si="8"/>
        <v>0</v>
      </c>
    </row>
    <row r="30" spans="2:26" x14ac:dyDescent="0.2">
      <c r="B30" s="37">
        <v>36739</v>
      </c>
      <c r="D30" s="13">
        <v>31</v>
      </c>
      <c r="E30" s="40">
        <f t="shared" si="9"/>
        <v>0</v>
      </c>
      <c r="F30" s="13">
        <f t="shared" si="0"/>
        <v>744</v>
      </c>
      <c r="M30">
        <f>[4]Composite!R30+[4]Composite!AA30+[4]Composite!AK30+[4]Composite!AT30+[4]Composite!BD30+[4]Composite!BN30</f>
        <v>0</v>
      </c>
      <c r="N30">
        <f>[4]Composite!S30+[4]Composite!AB30+[4]Composite!AL30+[4]Composite!AU30+[4]Composite!BE30+[4]Composite!BO30</f>
        <v>0</v>
      </c>
      <c r="O30">
        <f>[4]Composite!N30</f>
        <v>0</v>
      </c>
      <c r="P30">
        <f>[4]Composite!T30+[4]Composite!AC30+[4]Composite!AM30+[4]Composite!AV30+[4]Composite!BF30+[4]Composite!BP30</f>
        <v>0</v>
      </c>
      <c r="R30" s="57">
        <f t="shared" si="1"/>
        <v>0</v>
      </c>
      <c r="S30" s="57">
        <f t="shared" si="2"/>
        <v>0</v>
      </c>
      <c r="T30" s="57">
        <f t="shared" si="3"/>
        <v>0</v>
      </c>
      <c r="U30" s="57">
        <f t="shared" si="4"/>
        <v>0</v>
      </c>
      <c r="W30" s="13">
        <f t="shared" si="5"/>
        <v>0</v>
      </c>
      <c r="X30" s="13">
        <f t="shared" si="6"/>
        <v>0</v>
      </c>
      <c r="Y30" s="13">
        <f t="shared" si="7"/>
        <v>0</v>
      </c>
      <c r="Z30" s="13">
        <f t="shared" si="8"/>
        <v>0</v>
      </c>
    </row>
    <row r="31" spans="2:26" x14ac:dyDescent="0.2">
      <c r="B31" s="37">
        <v>36770</v>
      </c>
      <c r="D31" s="13">
        <v>30</v>
      </c>
      <c r="E31" s="40">
        <f t="shared" si="9"/>
        <v>0</v>
      </c>
      <c r="F31" s="13">
        <f t="shared" si="0"/>
        <v>720</v>
      </c>
      <c r="M31">
        <f>[4]Composite!R31+[4]Composite!AA31+[4]Composite!AK31+[4]Composite!AT31+[4]Composite!BD31+[4]Composite!BN31</f>
        <v>0</v>
      </c>
      <c r="N31">
        <f>[4]Composite!S31+[4]Composite!AB31+[4]Composite!AL31+[4]Composite!AU31+[4]Composite!BE31+[4]Composite!BO31</f>
        <v>0</v>
      </c>
      <c r="O31">
        <f>[4]Composite!N31</f>
        <v>0</v>
      </c>
      <c r="P31">
        <f>[4]Composite!T31+[4]Composite!AC31+[4]Composite!AM31+[4]Composite!AV31+[4]Composite!BF31+[4]Composite!BP31</f>
        <v>0</v>
      </c>
      <c r="R31" s="57">
        <f t="shared" si="1"/>
        <v>0</v>
      </c>
      <c r="S31" s="57">
        <f t="shared" si="2"/>
        <v>0</v>
      </c>
      <c r="T31" s="57">
        <f t="shared" si="3"/>
        <v>0</v>
      </c>
      <c r="U31" s="57">
        <f t="shared" si="4"/>
        <v>0</v>
      </c>
      <c r="W31" s="13">
        <f t="shared" si="5"/>
        <v>0</v>
      </c>
      <c r="X31" s="13">
        <f t="shared" si="6"/>
        <v>0</v>
      </c>
      <c r="Y31" s="13">
        <f t="shared" si="7"/>
        <v>0</v>
      </c>
      <c r="Z31" s="13">
        <f t="shared" si="8"/>
        <v>0</v>
      </c>
    </row>
    <row r="32" spans="2:26" x14ac:dyDescent="0.2">
      <c r="B32" s="37">
        <v>36800</v>
      </c>
      <c r="D32" s="13">
        <v>31</v>
      </c>
      <c r="E32" s="40">
        <f t="shared" si="9"/>
        <v>1</v>
      </c>
      <c r="F32" s="13">
        <f t="shared" si="0"/>
        <v>745</v>
      </c>
      <c r="M32">
        <f>[4]Composite!R32+[4]Composite!AA32+[4]Composite!AK32+[4]Composite!AT32+[4]Composite!BD32+[4]Composite!BN32</f>
        <v>0</v>
      </c>
      <c r="N32">
        <f>[4]Composite!S32+[4]Composite!AB32+[4]Composite!AL32+[4]Composite!AU32+[4]Composite!BE32+[4]Composite!BO32</f>
        <v>0</v>
      </c>
      <c r="O32">
        <f>[4]Composite!N32</f>
        <v>0</v>
      </c>
      <c r="P32">
        <f>[4]Composite!T32+[4]Composite!AC32+[4]Composite!AM32+[4]Composite!AV32+[4]Composite!BF32+[4]Composite!BP32</f>
        <v>0</v>
      </c>
      <c r="R32" s="57">
        <f t="shared" si="1"/>
        <v>0</v>
      </c>
      <c r="S32" s="57">
        <f t="shared" si="2"/>
        <v>0</v>
      </c>
      <c r="T32" s="57">
        <f t="shared" si="3"/>
        <v>0</v>
      </c>
      <c r="U32" s="57">
        <f t="shared" si="4"/>
        <v>0</v>
      </c>
      <c r="W32" s="13">
        <f t="shared" si="5"/>
        <v>0</v>
      </c>
      <c r="X32" s="13">
        <f t="shared" si="6"/>
        <v>0</v>
      </c>
      <c r="Y32" s="13">
        <f t="shared" si="7"/>
        <v>0</v>
      </c>
      <c r="Z32" s="13">
        <f t="shared" si="8"/>
        <v>0</v>
      </c>
    </row>
    <row r="33" spans="2:26" x14ac:dyDescent="0.2">
      <c r="B33" s="37">
        <v>36831</v>
      </c>
      <c r="D33" s="13">
        <v>30</v>
      </c>
      <c r="E33" s="40">
        <f t="shared" si="9"/>
        <v>0</v>
      </c>
      <c r="F33" s="13">
        <f t="shared" si="0"/>
        <v>720</v>
      </c>
      <c r="M33">
        <f>[4]Composite!R33+[4]Composite!AA33+[4]Composite!AK33+[4]Composite!AT33+[4]Composite!BD33+[4]Composite!BN33</f>
        <v>0</v>
      </c>
      <c r="N33">
        <f>[4]Composite!S33+[4]Composite!AB33+[4]Composite!AL33+[4]Composite!AU33+[4]Composite!BE33+[4]Composite!BO33</f>
        <v>0</v>
      </c>
      <c r="O33">
        <f>[4]Composite!N33</f>
        <v>0</v>
      </c>
      <c r="P33">
        <f>[4]Composite!T33+[4]Composite!AC33+[4]Composite!AM33+[4]Composite!AV33+[4]Composite!BF33+[4]Composite!BP33</f>
        <v>0</v>
      </c>
      <c r="R33" s="57">
        <f t="shared" si="1"/>
        <v>0</v>
      </c>
      <c r="S33" s="57">
        <f t="shared" si="2"/>
        <v>0</v>
      </c>
      <c r="T33" s="57">
        <f t="shared" si="3"/>
        <v>0</v>
      </c>
      <c r="U33" s="57">
        <f t="shared" si="4"/>
        <v>0</v>
      </c>
      <c r="W33" s="13">
        <f t="shared" si="5"/>
        <v>0</v>
      </c>
      <c r="X33" s="13">
        <f t="shared" si="6"/>
        <v>0</v>
      </c>
      <c r="Y33" s="13">
        <f t="shared" si="7"/>
        <v>0</v>
      </c>
      <c r="Z33" s="13">
        <f t="shared" si="8"/>
        <v>0</v>
      </c>
    </row>
    <row r="34" spans="2:26" x14ac:dyDescent="0.2">
      <c r="B34" s="37">
        <v>36861</v>
      </c>
      <c r="D34" s="13">
        <v>31</v>
      </c>
      <c r="E34" s="40">
        <f t="shared" si="9"/>
        <v>0</v>
      </c>
      <c r="F34" s="13">
        <f t="shared" si="0"/>
        <v>744</v>
      </c>
      <c r="M34">
        <f>[4]Composite!R34+[4]Composite!AA34+[4]Composite!AK34+[4]Composite!AT34+[4]Composite!BD34+[4]Composite!BN34</f>
        <v>0</v>
      </c>
      <c r="N34">
        <f>[4]Composite!S34+[4]Composite!AB34+[4]Composite!AL34+[4]Composite!AU34+[4]Composite!BE34+[4]Composite!BO34</f>
        <v>0</v>
      </c>
      <c r="O34">
        <f>[4]Composite!N34</f>
        <v>0</v>
      </c>
      <c r="P34">
        <f>[4]Composite!T34+[4]Composite!AC34+[4]Composite!AM34+[4]Composite!AV34+[4]Composite!BF34+[4]Composite!BP34</f>
        <v>0</v>
      </c>
      <c r="R34" s="57">
        <f t="shared" si="1"/>
        <v>0</v>
      </c>
      <c r="S34" s="57">
        <f t="shared" si="2"/>
        <v>0</v>
      </c>
      <c r="T34" s="57">
        <f t="shared" si="3"/>
        <v>0</v>
      </c>
      <c r="U34" s="57">
        <f t="shared" si="4"/>
        <v>0</v>
      </c>
      <c r="W34" s="13">
        <f t="shared" si="5"/>
        <v>0</v>
      </c>
      <c r="X34" s="13">
        <f t="shared" si="6"/>
        <v>0</v>
      </c>
      <c r="Y34" s="13">
        <f t="shared" si="7"/>
        <v>0</v>
      </c>
      <c r="Z34" s="13">
        <f t="shared" si="8"/>
        <v>0</v>
      </c>
    </row>
    <row r="35" spans="2:26" x14ac:dyDescent="0.2">
      <c r="B35" s="37">
        <v>36892</v>
      </c>
      <c r="D35" s="40">
        <v>31</v>
      </c>
      <c r="E35" s="40">
        <f t="shared" si="9"/>
        <v>0</v>
      </c>
      <c r="F35" s="13">
        <f t="shared" si="0"/>
        <v>744</v>
      </c>
      <c r="M35">
        <f>[4]Composite!R35+[4]Composite!AA35+[4]Composite!AK35+[4]Composite!AT35+[4]Composite!BD35+[4]Composite!BN35</f>
        <v>0</v>
      </c>
      <c r="N35">
        <f>[4]Composite!S35+[4]Composite!AB35+[4]Composite!AL35+[4]Composite!AU35+[4]Composite!BE35+[4]Composite!BO35</f>
        <v>0</v>
      </c>
      <c r="O35">
        <f>[4]Composite!N35</f>
        <v>0</v>
      </c>
      <c r="P35">
        <f>[4]Composite!T35+[4]Composite!AC35+[4]Composite!AM35+[4]Composite!AV35+[4]Composite!BF35+[4]Composite!BP35</f>
        <v>0</v>
      </c>
      <c r="R35" s="57">
        <f t="shared" si="1"/>
        <v>0</v>
      </c>
      <c r="S35" s="57">
        <f t="shared" si="2"/>
        <v>0</v>
      </c>
      <c r="T35" s="57">
        <f t="shared" si="3"/>
        <v>0</v>
      </c>
      <c r="U35" s="57">
        <f t="shared" si="4"/>
        <v>0</v>
      </c>
      <c r="W35" s="13">
        <f t="shared" si="5"/>
        <v>0</v>
      </c>
      <c r="X35" s="13">
        <f t="shared" si="6"/>
        <v>0</v>
      </c>
      <c r="Y35" s="13">
        <f t="shared" si="7"/>
        <v>0</v>
      </c>
      <c r="Z35" s="13">
        <f t="shared" si="8"/>
        <v>0</v>
      </c>
    </row>
    <row r="36" spans="2:26" x14ac:dyDescent="0.2">
      <c r="B36" s="37">
        <v>36923</v>
      </c>
      <c r="D36" s="36">
        <v>28</v>
      </c>
      <c r="E36" s="40">
        <f t="shared" si="9"/>
        <v>0</v>
      </c>
      <c r="F36" s="13">
        <f t="shared" si="0"/>
        <v>672</v>
      </c>
      <c r="M36">
        <f>[4]Composite!R36+[4]Composite!AA36+[4]Composite!AK36+[4]Composite!AT36+[4]Composite!BD36+[4]Composite!BN36</f>
        <v>0</v>
      </c>
      <c r="N36">
        <f>[4]Composite!S36+[4]Composite!AB36+[4]Composite!AL36+[4]Composite!AU36+[4]Composite!BE36+[4]Composite!BO36</f>
        <v>0</v>
      </c>
      <c r="O36">
        <f>[4]Composite!N36</f>
        <v>0</v>
      </c>
      <c r="P36">
        <f>[4]Composite!T36+[4]Composite!AC36+[4]Composite!AM36+[4]Composite!AV36+[4]Composite!BF36+[4]Composite!BP36</f>
        <v>0</v>
      </c>
      <c r="R36" s="57">
        <f t="shared" si="1"/>
        <v>0</v>
      </c>
      <c r="S36" s="57">
        <f t="shared" si="2"/>
        <v>0</v>
      </c>
      <c r="T36" s="57">
        <f t="shared" si="3"/>
        <v>0</v>
      </c>
      <c r="U36" s="57">
        <f t="shared" si="4"/>
        <v>0</v>
      </c>
      <c r="W36" s="13">
        <f t="shared" si="5"/>
        <v>0</v>
      </c>
      <c r="X36" s="13">
        <f t="shared" si="6"/>
        <v>0</v>
      </c>
      <c r="Y36" s="13">
        <f t="shared" si="7"/>
        <v>0</v>
      </c>
      <c r="Z36" s="13">
        <f t="shared" si="8"/>
        <v>0</v>
      </c>
    </row>
    <row r="37" spans="2:26" x14ac:dyDescent="0.2">
      <c r="B37" s="37">
        <v>36951</v>
      </c>
      <c r="D37" s="13">
        <v>31</v>
      </c>
      <c r="E37" s="40">
        <f t="shared" si="9"/>
        <v>0</v>
      </c>
      <c r="F37" s="13">
        <f t="shared" si="0"/>
        <v>744</v>
      </c>
      <c r="M37">
        <f>[4]Composite!R37+[4]Composite!AA37+[4]Composite!AK37+[4]Composite!AT37+[4]Composite!BD37+[4]Composite!BN37</f>
        <v>0</v>
      </c>
      <c r="N37">
        <f>[4]Composite!S37+[4]Composite!AB37+[4]Composite!AL37+[4]Composite!AU37+[4]Composite!BE37+[4]Composite!BO37</f>
        <v>0</v>
      </c>
      <c r="O37">
        <f>[4]Composite!N37</f>
        <v>0</v>
      </c>
      <c r="P37">
        <f>[4]Composite!T37+[4]Composite!AC37+[4]Composite!AM37+[4]Composite!AV37+[4]Composite!BF37+[4]Composite!BP37</f>
        <v>0</v>
      </c>
      <c r="R37" s="57">
        <f t="shared" si="1"/>
        <v>0</v>
      </c>
      <c r="S37" s="57">
        <f t="shared" si="2"/>
        <v>0</v>
      </c>
      <c r="T37" s="57">
        <f t="shared" si="3"/>
        <v>0</v>
      </c>
      <c r="U37" s="57">
        <f t="shared" si="4"/>
        <v>0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</row>
    <row r="38" spans="2:26" x14ac:dyDescent="0.2">
      <c r="B38" s="37">
        <v>36982</v>
      </c>
      <c r="D38" s="13">
        <v>30</v>
      </c>
      <c r="E38" s="40">
        <f t="shared" si="9"/>
        <v>-1</v>
      </c>
      <c r="F38" s="13">
        <f t="shared" si="0"/>
        <v>719</v>
      </c>
      <c r="M38">
        <f>[4]Composite!R38+[4]Composite!AA38+[4]Composite!AK38+[4]Composite!AT38+[4]Composite!BD38+[4]Composite!BN38</f>
        <v>0</v>
      </c>
      <c r="N38">
        <f>[4]Composite!S38+[4]Composite!AB38+[4]Composite!AL38+[4]Composite!AU38+[4]Composite!BE38+[4]Composite!BO38</f>
        <v>0</v>
      </c>
      <c r="O38">
        <f>[4]Composite!N38</f>
        <v>0</v>
      </c>
      <c r="P38">
        <f>[4]Composite!T38+[4]Composite!AC38+[4]Composite!AM38+[4]Composite!AV38+[4]Composite!BF38+[4]Composite!BP38</f>
        <v>0</v>
      </c>
      <c r="R38" s="57">
        <f t="shared" si="1"/>
        <v>0</v>
      </c>
      <c r="S38" s="57">
        <f t="shared" si="2"/>
        <v>0</v>
      </c>
      <c r="T38" s="57">
        <f t="shared" si="3"/>
        <v>0</v>
      </c>
      <c r="U38" s="57">
        <f t="shared" si="4"/>
        <v>0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</row>
    <row r="39" spans="2:26" x14ac:dyDescent="0.2">
      <c r="B39" s="37">
        <v>37012</v>
      </c>
      <c r="D39" s="13">
        <v>31</v>
      </c>
      <c r="E39" s="40">
        <f t="shared" si="9"/>
        <v>0</v>
      </c>
      <c r="F39" s="13">
        <f t="shared" si="0"/>
        <v>744</v>
      </c>
      <c r="M39">
        <f>[4]Composite!R39+[4]Composite!AA39+[4]Composite!AK39+[4]Composite!AT39+[4]Composite!BD39+[4]Composite!BN39</f>
        <v>0</v>
      </c>
      <c r="N39">
        <f>[4]Composite!S39+[4]Composite!AB39+[4]Composite!AL39+[4]Composite!AU39+[4]Composite!BE39+[4]Composite!BO39</f>
        <v>0</v>
      </c>
      <c r="O39">
        <f>[4]Composite!N39</f>
        <v>0</v>
      </c>
      <c r="P39">
        <f>[4]Composite!T39+[4]Composite!AC39+[4]Composite!AM39+[4]Composite!AV39+[4]Composite!BF39+[4]Composite!BP39</f>
        <v>0</v>
      </c>
      <c r="R39" s="57">
        <f t="shared" si="1"/>
        <v>0</v>
      </c>
      <c r="S39" s="57">
        <f t="shared" si="2"/>
        <v>0</v>
      </c>
      <c r="T39" s="57">
        <f t="shared" si="3"/>
        <v>0</v>
      </c>
      <c r="U39" s="57">
        <f t="shared" si="4"/>
        <v>0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</row>
    <row r="40" spans="2:26" x14ac:dyDescent="0.2">
      <c r="B40" s="37">
        <v>37043</v>
      </c>
      <c r="D40" s="13">
        <v>30</v>
      </c>
      <c r="E40" s="40">
        <f t="shared" si="9"/>
        <v>0</v>
      </c>
      <c r="F40" s="13">
        <f t="shared" si="0"/>
        <v>720</v>
      </c>
      <c r="M40">
        <f>[4]Composite!R40+[4]Composite!AA40+[4]Composite!AK40+[4]Composite!AT40+[4]Composite!BD40+[4]Composite!BN40</f>
        <v>0</v>
      </c>
      <c r="N40">
        <f>[4]Composite!S40+[4]Composite!AB40+[4]Composite!AL40+[4]Composite!AU40+[4]Composite!BE40+[4]Composite!BO40</f>
        <v>0</v>
      </c>
      <c r="O40">
        <f>[4]Composite!N40</f>
        <v>0</v>
      </c>
      <c r="P40">
        <f>[4]Composite!T40+[4]Composite!AC40+[4]Composite!AM40+[4]Composite!AV40+[4]Composite!BF40+[4]Composite!BP40</f>
        <v>0</v>
      </c>
      <c r="R40" s="57">
        <f t="shared" si="1"/>
        <v>0</v>
      </c>
      <c r="S40" s="57">
        <f t="shared" si="2"/>
        <v>0</v>
      </c>
      <c r="T40" s="57">
        <f t="shared" si="3"/>
        <v>0</v>
      </c>
      <c r="U40" s="57">
        <f t="shared" si="4"/>
        <v>0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</row>
    <row r="41" spans="2:26" x14ac:dyDescent="0.2">
      <c r="B41" s="37">
        <v>37073</v>
      </c>
      <c r="D41" s="13">
        <v>31</v>
      </c>
      <c r="E41" s="40">
        <f t="shared" si="9"/>
        <v>0</v>
      </c>
      <c r="F41" s="13">
        <f t="shared" si="0"/>
        <v>744</v>
      </c>
      <c r="M41">
        <f>[4]Composite!R41+[4]Composite!AA41+[4]Composite!AK41+[4]Composite!AT41+[4]Composite!BD41+[4]Composite!BN41</f>
        <v>0</v>
      </c>
      <c r="N41">
        <f>[4]Composite!S41+[4]Composite!AB41+[4]Composite!AL41+[4]Composite!AU41+[4]Composite!BE41+[4]Composite!BO41</f>
        <v>0</v>
      </c>
      <c r="O41">
        <f>[4]Composite!N41</f>
        <v>0</v>
      </c>
      <c r="P41">
        <f>[4]Composite!T41+[4]Composite!AC41+[4]Composite!AM41+[4]Composite!AV41+[4]Composite!BF41+[4]Composite!BP41</f>
        <v>0</v>
      </c>
      <c r="R41" s="57">
        <f t="shared" si="1"/>
        <v>0</v>
      </c>
      <c r="S41" s="57">
        <f t="shared" si="2"/>
        <v>0</v>
      </c>
      <c r="T41" s="57">
        <f t="shared" si="3"/>
        <v>0</v>
      </c>
      <c r="U41" s="57">
        <f t="shared" si="4"/>
        <v>0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</row>
    <row r="42" spans="2:26" x14ac:dyDescent="0.2">
      <c r="B42" s="37">
        <v>37104</v>
      </c>
      <c r="D42" s="13">
        <v>31</v>
      </c>
      <c r="E42" s="40">
        <f t="shared" si="9"/>
        <v>0</v>
      </c>
      <c r="F42" s="13">
        <f t="shared" si="0"/>
        <v>744</v>
      </c>
      <c r="M42">
        <f>[4]Composite!R42+[4]Composite!AA42+[4]Composite!AK42+[4]Composite!AT42+[4]Composite!BD42+[4]Composite!BN42</f>
        <v>0</v>
      </c>
      <c r="N42">
        <f>[4]Composite!S42+[4]Composite!AB42+[4]Composite!AL42+[4]Composite!AU42+[4]Composite!BE42+[4]Composite!BO42</f>
        <v>0</v>
      </c>
      <c r="O42">
        <f>[4]Composite!N42</f>
        <v>0</v>
      </c>
      <c r="P42">
        <f>[4]Composite!T42+[4]Composite!AC42+[4]Composite!AM42+[4]Composite!AV42+[4]Composite!BF42+[4]Composite!BP42</f>
        <v>0</v>
      </c>
      <c r="R42" s="57">
        <f t="shared" si="1"/>
        <v>0</v>
      </c>
      <c r="S42" s="57">
        <f t="shared" si="2"/>
        <v>0</v>
      </c>
      <c r="T42" s="57">
        <f t="shared" si="3"/>
        <v>0</v>
      </c>
      <c r="U42" s="57">
        <f t="shared" si="4"/>
        <v>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</row>
    <row r="43" spans="2:26" x14ac:dyDescent="0.2">
      <c r="B43" s="37">
        <v>37135</v>
      </c>
      <c r="D43" s="13">
        <v>30</v>
      </c>
      <c r="E43" s="40">
        <f t="shared" si="9"/>
        <v>0</v>
      </c>
      <c r="F43" s="13">
        <f t="shared" si="0"/>
        <v>720</v>
      </c>
      <c r="M43">
        <f>[4]Composite!R43+[4]Composite!AA43+[4]Composite!AK43+[4]Composite!AT43+[4]Composite!BD43+[4]Composite!BN43</f>
        <v>0</v>
      </c>
      <c r="N43">
        <f>[4]Composite!S43+[4]Composite!AB43+[4]Composite!AL43+[4]Composite!AU43+[4]Composite!BE43+[4]Composite!BO43</f>
        <v>0</v>
      </c>
      <c r="O43">
        <f>[4]Composite!N43</f>
        <v>0</v>
      </c>
      <c r="P43">
        <f>[4]Composite!T43+[4]Composite!AC43+[4]Composite!AM43+[4]Composite!AV43+[4]Composite!BF43+[4]Composite!BP43</f>
        <v>0</v>
      </c>
      <c r="R43" s="57">
        <f t="shared" si="1"/>
        <v>0</v>
      </c>
      <c r="S43" s="57">
        <f t="shared" si="2"/>
        <v>0</v>
      </c>
      <c r="T43" s="57">
        <f t="shared" si="3"/>
        <v>0</v>
      </c>
      <c r="U43" s="57">
        <f t="shared" si="4"/>
        <v>0</v>
      </c>
      <c r="W43" s="13">
        <f t="shared" si="5"/>
        <v>0</v>
      </c>
      <c r="X43" s="13">
        <f t="shared" si="6"/>
        <v>0</v>
      </c>
      <c r="Y43" s="13">
        <f t="shared" si="7"/>
        <v>0</v>
      </c>
      <c r="Z43" s="13">
        <f t="shared" si="8"/>
        <v>0</v>
      </c>
    </row>
  </sheetData>
  <printOptions horizontalCentered="1"/>
  <pageMargins left="0.75" right="0.75" top="1" bottom="1" header="0.5" footer="0.5"/>
  <pageSetup scale="5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Enron_MayJune1999</vt:lpstr>
      <vt:lpstr>Under30_Summ</vt:lpstr>
      <vt:lpstr>Pivot_RawGenData</vt:lpstr>
      <vt:lpstr>Raw_GenData</vt:lpstr>
      <vt:lpstr>Commnwlth_Rev</vt:lpstr>
      <vt:lpstr>Commnwlth</vt:lpstr>
      <vt:lpstr>Endorsed_Summ</vt:lpstr>
      <vt:lpstr>ResrceDetail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Blumhardt, Orville J</dc:creator>
  <cp:lastModifiedBy>Jan Havlíček</cp:lastModifiedBy>
  <cp:lastPrinted>2001-09-26T20:14:17Z</cp:lastPrinted>
  <dcterms:created xsi:type="dcterms:W3CDTF">2000-03-16T21:50:29Z</dcterms:created>
  <dcterms:modified xsi:type="dcterms:W3CDTF">2023-09-13T17:57:20Z</dcterms:modified>
</cp:coreProperties>
</file>