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F31584-D59A-48BE-9B39-A8C8463E4BB1}" xr6:coauthVersionLast="47" xr6:coauthVersionMax="47" xr10:uidLastSave="{00000000-0000-0000-0000-000000000000}"/>
  <bookViews>
    <workbookView xWindow="-120" yWindow="-120" windowWidth="38640" windowHeight="15720" tabRatio="801" activeTab="1"/>
  </bookViews>
  <sheets>
    <sheet name="comparison to Aug CE" sheetId="26" r:id="rId1"/>
    <sheet name="New Albany" sheetId="1" r:id="rId2"/>
  </sheets>
  <externalReferences>
    <externalReference r:id="rId3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6" l="1"/>
  <c r="M12" i="26"/>
  <c r="O12" i="26"/>
  <c r="P12" i="26"/>
  <c r="Q12" i="26"/>
  <c r="E14" i="26"/>
  <c r="M14" i="26"/>
  <c r="O14" i="26"/>
  <c r="P14" i="26"/>
  <c r="Q14" i="26"/>
  <c r="C16" i="26"/>
  <c r="D16" i="26"/>
  <c r="E16" i="26"/>
  <c r="G16" i="26"/>
  <c r="H16" i="26"/>
  <c r="I16" i="26"/>
  <c r="K16" i="26"/>
  <c r="L16" i="26"/>
  <c r="M16" i="26"/>
  <c r="O16" i="26"/>
  <c r="P16" i="26"/>
  <c r="Q16" i="26"/>
  <c r="E18" i="26"/>
  <c r="M18" i="26"/>
  <c r="O18" i="26"/>
  <c r="P18" i="26"/>
  <c r="Q18" i="26"/>
  <c r="E20" i="26"/>
  <c r="M20" i="26"/>
  <c r="O20" i="26"/>
  <c r="P20" i="26"/>
  <c r="Q20" i="26"/>
  <c r="E22" i="26"/>
  <c r="M22" i="26"/>
  <c r="O22" i="26"/>
  <c r="P22" i="26"/>
  <c r="Q22" i="26"/>
  <c r="C24" i="26"/>
  <c r="D24" i="26"/>
  <c r="E24" i="26"/>
  <c r="G24" i="26"/>
  <c r="H24" i="26"/>
  <c r="I24" i="26"/>
  <c r="K24" i="26"/>
  <c r="L24" i="26"/>
  <c r="M24" i="26"/>
  <c r="O24" i="26"/>
  <c r="P24" i="26"/>
  <c r="Q24" i="26"/>
  <c r="A5" i="1"/>
  <c r="A6" i="1"/>
  <c r="O10" i="1"/>
  <c r="Q10" i="1"/>
  <c r="R10" i="1"/>
  <c r="S10" i="1"/>
  <c r="T10" i="1"/>
  <c r="V10" i="1"/>
  <c r="Z10" i="1"/>
  <c r="O14" i="1"/>
  <c r="Q14" i="1"/>
  <c r="R14" i="1"/>
  <c r="S14" i="1"/>
  <c r="T14" i="1"/>
  <c r="V14" i="1"/>
  <c r="X14" i="1"/>
  <c r="Z14" i="1"/>
  <c r="O15" i="1"/>
  <c r="Q15" i="1"/>
  <c r="R15" i="1"/>
  <c r="S15" i="1"/>
  <c r="T15" i="1"/>
  <c r="V15" i="1"/>
  <c r="X15" i="1"/>
  <c r="Z15" i="1"/>
  <c r="O16" i="1"/>
  <c r="Q16" i="1"/>
  <c r="R16" i="1"/>
  <c r="S16" i="1"/>
  <c r="T16" i="1"/>
  <c r="V16" i="1"/>
  <c r="X16" i="1"/>
  <c r="Z16" i="1"/>
  <c r="O17" i="1"/>
  <c r="Q17" i="1"/>
  <c r="R17" i="1"/>
  <c r="S17" i="1"/>
  <c r="T17" i="1"/>
  <c r="V17" i="1"/>
  <c r="X17" i="1"/>
  <c r="Z17" i="1"/>
  <c r="O18" i="1"/>
  <c r="Q18" i="1"/>
  <c r="R18" i="1"/>
  <c r="S18" i="1"/>
  <c r="T18" i="1"/>
  <c r="V18" i="1"/>
  <c r="X18" i="1"/>
  <c r="Z18" i="1"/>
  <c r="O19" i="1"/>
  <c r="Q19" i="1"/>
  <c r="R19" i="1"/>
  <c r="S19" i="1"/>
  <c r="T19" i="1"/>
  <c r="V19" i="1"/>
  <c r="X19" i="1"/>
  <c r="Z19" i="1"/>
  <c r="O20" i="1"/>
  <c r="Q20" i="1"/>
  <c r="R20" i="1"/>
  <c r="S20" i="1"/>
  <c r="T20" i="1"/>
  <c r="V20" i="1"/>
  <c r="X20" i="1"/>
  <c r="Z20" i="1"/>
  <c r="O21" i="1"/>
  <c r="Q21" i="1"/>
  <c r="R21" i="1"/>
  <c r="S21" i="1"/>
  <c r="T21" i="1"/>
  <c r="V21" i="1"/>
  <c r="X21" i="1"/>
  <c r="Z21" i="1"/>
  <c r="O22" i="1"/>
  <c r="Q22" i="1"/>
  <c r="R22" i="1"/>
  <c r="S22" i="1"/>
  <c r="T22" i="1"/>
  <c r="V22" i="1"/>
  <c r="X22" i="1"/>
  <c r="Z22" i="1"/>
  <c r="O23" i="1"/>
  <c r="Q23" i="1"/>
  <c r="R23" i="1"/>
  <c r="S23" i="1"/>
  <c r="T23" i="1"/>
  <c r="V23" i="1"/>
  <c r="X23" i="1"/>
  <c r="Z23" i="1"/>
  <c r="O24" i="1"/>
  <c r="Q24" i="1"/>
  <c r="R24" i="1"/>
  <c r="S24" i="1"/>
  <c r="T24" i="1"/>
  <c r="V24" i="1"/>
  <c r="X24" i="1"/>
  <c r="Z24" i="1"/>
  <c r="O25" i="1"/>
  <c r="Q25" i="1"/>
  <c r="R25" i="1"/>
  <c r="S25" i="1"/>
  <c r="T25" i="1"/>
  <c r="V25" i="1"/>
  <c r="X25" i="1"/>
  <c r="Z25" i="1"/>
  <c r="O26" i="1"/>
  <c r="Q26" i="1"/>
  <c r="R26" i="1"/>
  <c r="S26" i="1"/>
  <c r="T26" i="1"/>
  <c r="V26" i="1"/>
  <c r="X26" i="1"/>
  <c r="Z26" i="1"/>
  <c r="O27" i="1"/>
  <c r="Q27" i="1"/>
  <c r="R27" i="1"/>
  <c r="S27" i="1"/>
  <c r="T27" i="1"/>
  <c r="V27" i="1"/>
  <c r="X27" i="1"/>
  <c r="Z27" i="1"/>
  <c r="O28" i="1"/>
  <c r="Q28" i="1"/>
  <c r="R28" i="1"/>
  <c r="S28" i="1"/>
  <c r="T28" i="1"/>
  <c r="V28" i="1"/>
  <c r="X28" i="1"/>
  <c r="Z28" i="1"/>
  <c r="O29" i="1"/>
  <c r="Q29" i="1"/>
  <c r="R29" i="1"/>
  <c r="S29" i="1"/>
  <c r="T29" i="1"/>
  <c r="V29" i="1"/>
  <c r="X29" i="1"/>
  <c r="Z29" i="1"/>
  <c r="O30" i="1"/>
  <c r="Q30" i="1"/>
  <c r="R30" i="1"/>
  <c r="S30" i="1"/>
  <c r="T30" i="1"/>
  <c r="V30" i="1"/>
  <c r="X30" i="1"/>
  <c r="Z30" i="1"/>
  <c r="O31" i="1"/>
  <c r="Q31" i="1"/>
  <c r="R31" i="1"/>
  <c r="S31" i="1"/>
  <c r="T31" i="1"/>
  <c r="V31" i="1"/>
  <c r="X31" i="1"/>
  <c r="Z31" i="1"/>
  <c r="O32" i="1"/>
  <c r="Q32" i="1"/>
  <c r="R32" i="1"/>
  <c r="S32" i="1"/>
  <c r="T32" i="1"/>
  <c r="V32" i="1"/>
  <c r="X32" i="1"/>
  <c r="Z32" i="1"/>
  <c r="O33" i="1"/>
  <c r="Q33" i="1"/>
  <c r="R33" i="1"/>
  <c r="S33" i="1"/>
  <c r="T33" i="1"/>
  <c r="V33" i="1"/>
  <c r="X33" i="1"/>
  <c r="Z33" i="1"/>
  <c r="O34" i="1"/>
  <c r="Q34" i="1"/>
  <c r="R34" i="1"/>
  <c r="S34" i="1"/>
  <c r="T34" i="1"/>
  <c r="V34" i="1"/>
  <c r="X34" i="1"/>
  <c r="Z34" i="1"/>
  <c r="O35" i="1"/>
  <c r="Q35" i="1"/>
  <c r="R35" i="1"/>
  <c r="S35" i="1"/>
  <c r="T35" i="1"/>
  <c r="V35" i="1"/>
  <c r="X35" i="1"/>
  <c r="Z35" i="1"/>
  <c r="O36" i="1"/>
  <c r="Q36" i="1"/>
  <c r="R36" i="1"/>
  <c r="S36" i="1"/>
  <c r="T36" i="1"/>
  <c r="V36" i="1"/>
  <c r="X36" i="1"/>
  <c r="Z36" i="1"/>
  <c r="O37" i="1"/>
  <c r="Q37" i="1"/>
  <c r="R37" i="1"/>
  <c r="S37" i="1"/>
  <c r="T37" i="1"/>
  <c r="V37" i="1"/>
  <c r="X37" i="1"/>
  <c r="Z37" i="1"/>
  <c r="B38" i="1"/>
  <c r="C38" i="1"/>
  <c r="D38" i="1"/>
  <c r="E38" i="1"/>
  <c r="F38" i="1"/>
  <c r="G38" i="1"/>
  <c r="H38" i="1"/>
  <c r="I38" i="1"/>
  <c r="J38" i="1"/>
  <c r="K38" i="1"/>
  <c r="L38" i="1"/>
  <c r="M38" i="1"/>
  <c r="O38" i="1"/>
  <c r="Q38" i="1"/>
  <c r="R38" i="1"/>
  <c r="S38" i="1"/>
  <c r="T38" i="1"/>
  <c r="V38" i="1"/>
  <c r="X38" i="1"/>
  <c r="Z38" i="1"/>
  <c r="O39" i="1"/>
  <c r="Q39" i="1"/>
  <c r="R39" i="1"/>
  <c r="S39" i="1"/>
  <c r="T39" i="1"/>
  <c r="V39" i="1"/>
  <c r="X39" i="1"/>
  <c r="Z39" i="1"/>
  <c r="O40" i="1"/>
  <c r="Q40" i="1"/>
  <c r="R40" i="1"/>
  <c r="S40" i="1"/>
  <c r="T40" i="1"/>
  <c r="V40" i="1"/>
  <c r="X40" i="1"/>
  <c r="Z40" i="1"/>
  <c r="O41" i="1"/>
  <c r="Q41" i="1"/>
  <c r="R41" i="1"/>
  <c r="S41" i="1"/>
  <c r="T41" i="1"/>
  <c r="V41" i="1"/>
  <c r="X41" i="1"/>
  <c r="Z41" i="1"/>
  <c r="O42" i="1"/>
  <c r="Q42" i="1"/>
  <c r="R42" i="1"/>
  <c r="S42" i="1"/>
  <c r="T42" i="1"/>
  <c r="V42" i="1"/>
  <c r="X42" i="1"/>
  <c r="Z42" i="1"/>
  <c r="O43" i="1"/>
  <c r="Q43" i="1"/>
  <c r="R43" i="1"/>
  <c r="S43" i="1"/>
  <c r="T43" i="1"/>
  <c r="V43" i="1"/>
  <c r="X43" i="1"/>
  <c r="Z43" i="1"/>
  <c r="B45" i="1"/>
  <c r="C45" i="1"/>
  <c r="D45" i="1"/>
  <c r="E45" i="1"/>
  <c r="F45" i="1"/>
  <c r="G45" i="1"/>
  <c r="H45" i="1"/>
  <c r="I45" i="1"/>
  <c r="J45" i="1"/>
  <c r="K45" i="1"/>
  <c r="L45" i="1"/>
  <c r="M45" i="1"/>
  <c r="O45" i="1"/>
  <c r="Q45" i="1"/>
  <c r="R45" i="1"/>
  <c r="S45" i="1"/>
  <c r="T45" i="1"/>
  <c r="V45" i="1"/>
  <c r="X45" i="1"/>
  <c r="Z45" i="1"/>
  <c r="O48" i="1"/>
  <c r="Q48" i="1"/>
  <c r="R48" i="1"/>
  <c r="S48" i="1"/>
  <c r="T48" i="1"/>
  <c r="V48" i="1"/>
  <c r="X48" i="1"/>
  <c r="Z48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O52" i="1"/>
  <c r="Q52" i="1"/>
  <c r="R52" i="1"/>
  <c r="S52" i="1"/>
  <c r="T52" i="1"/>
  <c r="V52" i="1"/>
  <c r="X52" i="1"/>
  <c r="Z52" i="1"/>
  <c r="O54" i="1"/>
  <c r="Q54" i="1"/>
  <c r="R54" i="1"/>
  <c r="S54" i="1"/>
  <c r="T54" i="1"/>
  <c r="V54" i="1"/>
  <c r="X54" i="1"/>
  <c r="Z54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Q56" i="1"/>
  <c r="R56" i="1"/>
  <c r="S56" i="1"/>
  <c r="T56" i="1"/>
  <c r="V56" i="1"/>
  <c r="X56" i="1"/>
  <c r="Z56" i="1"/>
  <c r="O59" i="1"/>
  <c r="Q59" i="1"/>
  <c r="R59" i="1"/>
  <c r="S59" i="1"/>
  <c r="T59" i="1"/>
  <c r="V59" i="1"/>
  <c r="X59" i="1"/>
  <c r="Z59" i="1"/>
  <c r="B60" i="1"/>
  <c r="C60" i="1"/>
  <c r="D60" i="1"/>
  <c r="E60" i="1"/>
  <c r="F60" i="1"/>
  <c r="G60" i="1"/>
  <c r="H60" i="1"/>
  <c r="I60" i="1"/>
  <c r="J60" i="1"/>
  <c r="K60" i="1"/>
  <c r="L60" i="1"/>
  <c r="M60" i="1"/>
  <c r="O60" i="1"/>
  <c r="Q60" i="1"/>
  <c r="R60" i="1"/>
  <c r="S60" i="1"/>
  <c r="T60" i="1"/>
  <c r="V60" i="1"/>
  <c r="X60" i="1"/>
  <c r="Z60" i="1"/>
  <c r="B61" i="1"/>
  <c r="C61" i="1"/>
  <c r="D61" i="1"/>
  <c r="E61" i="1"/>
  <c r="F61" i="1"/>
  <c r="G61" i="1"/>
  <c r="H61" i="1"/>
  <c r="I61" i="1"/>
  <c r="J61" i="1"/>
  <c r="K61" i="1"/>
  <c r="L61" i="1"/>
  <c r="M61" i="1"/>
  <c r="O61" i="1"/>
  <c r="Q61" i="1"/>
  <c r="R61" i="1"/>
  <c r="S61" i="1"/>
  <c r="T61" i="1"/>
  <c r="V61" i="1"/>
  <c r="X61" i="1"/>
  <c r="Z61" i="1"/>
  <c r="O62" i="1"/>
  <c r="Q62" i="1"/>
  <c r="R62" i="1"/>
  <c r="S62" i="1"/>
  <c r="T62" i="1"/>
  <c r="V62" i="1"/>
  <c r="X62" i="1"/>
  <c r="Z62" i="1"/>
  <c r="O63" i="1"/>
  <c r="Q63" i="1"/>
  <c r="R63" i="1"/>
  <c r="S63" i="1"/>
  <c r="T63" i="1"/>
  <c r="V63" i="1"/>
  <c r="X63" i="1"/>
  <c r="Z63" i="1"/>
  <c r="O64" i="1"/>
  <c r="Q64" i="1"/>
  <c r="R64" i="1"/>
  <c r="S64" i="1"/>
  <c r="T64" i="1"/>
  <c r="V64" i="1"/>
  <c r="X64" i="1"/>
  <c r="Z64" i="1"/>
  <c r="O65" i="1"/>
  <c r="Q65" i="1"/>
  <c r="R65" i="1"/>
  <c r="S65" i="1"/>
  <c r="T65" i="1"/>
  <c r="V65" i="1"/>
  <c r="X65" i="1"/>
  <c r="Z65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Q66" i="1"/>
  <c r="R66" i="1"/>
  <c r="S66" i="1"/>
  <c r="T66" i="1"/>
  <c r="V66" i="1"/>
  <c r="X66" i="1"/>
  <c r="Z66" i="1"/>
  <c r="O69" i="1"/>
  <c r="Q69" i="1"/>
  <c r="R69" i="1"/>
  <c r="S69" i="1"/>
  <c r="T69" i="1"/>
  <c r="V69" i="1"/>
  <c r="X69" i="1"/>
  <c r="Z69" i="1"/>
  <c r="O70" i="1"/>
  <c r="Q70" i="1"/>
  <c r="R70" i="1"/>
  <c r="S70" i="1"/>
  <c r="T70" i="1"/>
  <c r="V70" i="1"/>
  <c r="X70" i="1"/>
  <c r="Z70" i="1"/>
  <c r="O71" i="1"/>
  <c r="Q71" i="1"/>
  <c r="R71" i="1"/>
  <c r="S71" i="1"/>
  <c r="T71" i="1"/>
  <c r="V71" i="1"/>
  <c r="X71" i="1"/>
  <c r="Z71" i="1"/>
  <c r="O72" i="1"/>
  <c r="Q72" i="1"/>
  <c r="R72" i="1"/>
  <c r="S72" i="1"/>
  <c r="T72" i="1"/>
  <c r="V72" i="1"/>
  <c r="X72" i="1"/>
  <c r="Z72" i="1"/>
  <c r="B73" i="1"/>
  <c r="C73" i="1"/>
  <c r="D73" i="1"/>
  <c r="E73" i="1"/>
  <c r="F73" i="1"/>
  <c r="G73" i="1"/>
  <c r="H73" i="1"/>
  <c r="I73" i="1"/>
  <c r="J73" i="1"/>
  <c r="K73" i="1"/>
  <c r="L73" i="1"/>
  <c r="M73" i="1"/>
  <c r="O73" i="1"/>
  <c r="Q73" i="1"/>
  <c r="R73" i="1"/>
  <c r="S73" i="1"/>
  <c r="T73" i="1"/>
  <c r="V73" i="1"/>
  <c r="X73" i="1"/>
  <c r="Z73" i="1"/>
  <c r="B75" i="1"/>
  <c r="C75" i="1"/>
  <c r="D75" i="1"/>
  <c r="E75" i="1"/>
  <c r="F75" i="1"/>
  <c r="G75" i="1"/>
  <c r="H75" i="1"/>
  <c r="I75" i="1"/>
  <c r="J75" i="1"/>
  <c r="K75" i="1"/>
  <c r="L75" i="1"/>
  <c r="M75" i="1"/>
  <c r="O75" i="1"/>
  <c r="Q75" i="1"/>
  <c r="R75" i="1"/>
  <c r="S75" i="1"/>
  <c r="T75" i="1"/>
  <c r="V75" i="1"/>
  <c r="X75" i="1"/>
  <c r="Z75" i="1"/>
</calcChain>
</file>

<file path=xl/sharedStrings.xml><?xml version="1.0" encoding="utf-8"?>
<sst xmlns="http://schemas.openxmlformats.org/spreadsheetml/2006/main" count="103" uniqueCount="86">
  <si>
    <t>Insurance</t>
  </si>
  <si>
    <t>Property Taxes</t>
  </si>
  <si>
    <t>Interconnection Fees</t>
  </si>
  <si>
    <t>Misc</t>
  </si>
  <si>
    <t>Interest Expense</t>
  </si>
  <si>
    <t>Capital Charge, net of credit</t>
  </si>
  <si>
    <t>Depreciation Expense</t>
  </si>
  <si>
    <t>Mobilization</t>
  </si>
  <si>
    <t>Operations &amp; Maintenance:</t>
  </si>
  <si>
    <t>Owner's Expense:</t>
  </si>
  <si>
    <t>Other Expense</t>
  </si>
  <si>
    <t>Total O&amp;M</t>
  </si>
  <si>
    <t>Franchise Taxes</t>
  </si>
  <si>
    <t>Subtotal - Owner's Expense</t>
  </si>
  <si>
    <t>Subtotal - Oper &amp; Maint Expense</t>
  </si>
  <si>
    <t>Subtotal - Other Expense</t>
  </si>
  <si>
    <t>Total</t>
  </si>
  <si>
    <t>1st Qtr</t>
  </si>
  <si>
    <t>2nd Qtr</t>
  </si>
  <si>
    <t>3rd Qtr</t>
  </si>
  <si>
    <t>4th Qtr</t>
  </si>
  <si>
    <t>Expense Analysis Summary</t>
  </si>
  <si>
    <t>Subtotal Other O&amp;M</t>
  </si>
  <si>
    <t>O&amp;M Management Fee</t>
  </si>
  <si>
    <t>Major Maintenance Accrual</t>
  </si>
  <si>
    <t>Reimbursable Labor</t>
  </si>
  <si>
    <t>Demineralized Water System</t>
  </si>
  <si>
    <t>Distributed Control System</t>
  </si>
  <si>
    <t>Tools &amp; Equipment</t>
  </si>
  <si>
    <t>Gas T/G System</t>
  </si>
  <si>
    <t>O&amp;M Expenses</t>
  </si>
  <si>
    <t>GENCO - New Albany LLC</t>
  </si>
  <si>
    <t>Fuel Handling Sstem (Gas)</t>
  </si>
  <si>
    <t>Feedwater System</t>
  </si>
  <si>
    <t>Fire Protection System</t>
  </si>
  <si>
    <t>Wastewater System</t>
  </si>
  <si>
    <t>Recirculating Water System</t>
  </si>
  <si>
    <t>Electrical Distribution System</t>
  </si>
  <si>
    <t>Building Utilities &amp; HVAC System</t>
  </si>
  <si>
    <t>Plant Consumable Supplies</t>
  </si>
  <si>
    <t>Plant G&amp;A</t>
  </si>
  <si>
    <t>Instrument/Service Air</t>
  </si>
  <si>
    <t>HRSG System</t>
  </si>
  <si>
    <t>Aux Fuel System (Liquid Fuel)</t>
  </si>
  <si>
    <t>Aux Boiler System</t>
  </si>
  <si>
    <t>Steam T/G System</t>
  </si>
  <si>
    <t>Condensate System</t>
  </si>
  <si>
    <t>Air Pollution Control System</t>
  </si>
  <si>
    <t>Combustion Air System</t>
  </si>
  <si>
    <t>Chemical Feed System</t>
  </si>
  <si>
    <t>Steam Distribution System</t>
  </si>
  <si>
    <t>Potable Water</t>
  </si>
  <si>
    <t>Cell Phones &amp; Pagers</t>
  </si>
  <si>
    <t>Phone Service</t>
  </si>
  <si>
    <t>2001 BUDGET</t>
  </si>
  <si>
    <t>GENCO</t>
  </si>
  <si>
    <t>Spare Parts Useage</t>
  </si>
  <si>
    <t>Other Utilities</t>
  </si>
  <si>
    <t>Raw Water System</t>
  </si>
  <si>
    <t>Other Client Requests</t>
  </si>
  <si>
    <t>Comparison to August CE</t>
  </si>
  <si>
    <t>01 Budget</t>
  </si>
  <si>
    <t>Aug 00 CE</t>
  </si>
  <si>
    <t>Brownsville</t>
  </si>
  <si>
    <t>Caledonia</t>
  </si>
  <si>
    <t>New Albany</t>
  </si>
  <si>
    <t>Gleason</t>
  </si>
  <si>
    <t>Wheatland</t>
  </si>
  <si>
    <t>Wilton</t>
  </si>
  <si>
    <t>Owner's Expenses</t>
  </si>
  <si>
    <t>Other</t>
  </si>
  <si>
    <t>Variance</t>
  </si>
  <si>
    <t xml:space="preserve">  Total Genco</t>
  </si>
  <si>
    <t>Variance Explanations:</t>
  </si>
  <si>
    <t>Note:  2000 Peakers' Aug CE was grossed up to 1yr</t>
  </si>
  <si>
    <t>2000 CE</t>
  </si>
  <si>
    <t>A</t>
  </si>
  <si>
    <t>B</t>
  </si>
  <si>
    <t>C</t>
  </si>
  <si>
    <t>Primarily due to higher Capital Charge credit which is a result of higher forecasted Revenue/Spread Value than in 00.</t>
  </si>
  <si>
    <t>Primarily due to budgeted O&amp;M for the interconnect, which was $0 in 2000 offset by spare parts that were expensed in 2000.</t>
  </si>
  <si>
    <t>Primarily due to lower major maintenance.</t>
  </si>
  <si>
    <t>Variable O&amp;M</t>
  </si>
  <si>
    <t>Electricity - Variable Component</t>
  </si>
  <si>
    <t>Electricity - Fixed Component</t>
  </si>
  <si>
    <t>Subtotal Variable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</si>
</sst>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/d/yy\ h:mm\ AM/PM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3" fillId="0" borderId="0" xfId="1" applyNumberFormat="1" applyFont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center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indent="2"/>
    </xf>
    <xf numFmtId="0" fontId="9" fillId="0" borderId="0" xfId="0" applyFont="1" applyAlignment="1">
      <alignment horizontal="left" indent="3"/>
    </xf>
    <xf numFmtId="165" fontId="1" fillId="0" borderId="0" xfId="1" applyNumberFormat="1"/>
    <xf numFmtId="165" fontId="1" fillId="0" borderId="1" xfId="1" applyNumberFormat="1" applyBorder="1"/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165" fontId="1" fillId="0" borderId="5" xfId="1" applyNumberFormat="1" applyBorder="1"/>
    <xf numFmtId="165" fontId="1" fillId="0" borderId="0" xfId="1" applyNumberFormat="1" applyFont="1"/>
    <xf numFmtId="165" fontId="1" fillId="0" borderId="0" xfId="1" applyNumberFormat="1" applyFill="1"/>
    <xf numFmtId="0" fontId="9" fillId="0" borderId="0" xfId="0" applyFont="1" applyAlignment="1">
      <alignment horizontal="right"/>
    </xf>
    <xf numFmtId="165" fontId="9" fillId="0" borderId="0" xfId="1" applyNumberFormat="1" applyFont="1" applyBorder="1"/>
    <xf numFmtId="165" fontId="9" fillId="0" borderId="0" xfId="1" applyNumberFormat="1" applyFont="1" applyFill="1"/>
    <xf numFmtId="165" fontId="1" fillId="0" borderId="0" xfId="1" applyNumberFormat="1" applyFont="1" applyBorder="1"/>
    <xf numFmtId="165" fontId="10" fillId="0" borderId="0" xfId="1" applyNumberFormat="1" applyFont="1" applyAlignment="1">
      <alignment horizontal="center"/>
    </xf>
    <xf numFmtId="165" fontId="9" fillId="0" borderId="0" xfId="1" applyNumberFormat="1" applyFont="1"/>
    <xf numFmtId="165" fontId="0" fillId="0" borderId="0" xfId="1" applyNumberFormat="1" applyFo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165" fontId="2" fillId="0" borderId="0" xfId="1" applyNumberFormat="1" applyFont="1"/>
    <xf numFmtId="165" fontId="10" fillId="0" borderId="0" xfId="1" applyNumberFormat="1" applyFont="1"/>
    <xf numFmtId="165" fontId="1" fillId="2" borderId="0" xfId="1" applyNumberFormat="1" applyFill="1"/>
    <xf numFmtId="0" fontId="2" fillId="0" borderId="0" xfId="0" applyFont="1" applyAlignment="1"/>
    <xf numFmtId="0" fontId="1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GENCO/Mo%20O&amp;M%20Analysis/99%20O&amp;M%20analy%20-%200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nce"/>
      <sheetName val="Consol Summary"/>
      <sheetName val="BRN Summ"/>
      <sheetName val="BRN MO"/>
      <sheetName val="BRN YTD"/>
      <sheetName val="CAL Summ"/>
      <sheetName val="CAL MO"/>
      <sheetName val="CAL YTD"/>
      <sheetName val="NA Summ"/>
      <sheetName val="NA MO"/>
      <sheetName val="NA YT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>
        <row r="14">
          <cell r="O14">
            <v>0</v>
          </cell>
        </row>
        <row r="15">
          <cell r="O15">
            <v>33196.68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31697.3</v>
          </cell>
        </row>
        <row r="21">
          <cell r="O21">
            <v>0</v>
          </cell>
        </row>
        <row r="22">
          <cell r="O22">
            <v>9707.68</v>
          </cell>
        </row>
        <row r="23">
          <cell r="O23">
            <v>35008.720000000001</v>
          </cell>
        </row>
        <row r="24">
          <cell r="O24">
            <v>5874.7800000000007</v>
          </cell>
        </row>
        <row r="25">
          <cell r="O25">
            <v>3429</v>
          </cell>
        </row>
        <row r="26">
          <cell r="O26">
            <v>0</v>
          </cell>
        </row>
        <row r="27">
          <cell r="O27">
            <v>7210.9000000000005</v>
          </cell>
        </row>
        <row r="28">
          <cell r="O28">
            <v>66426.22</v>
          </cell>
        </row>
        <row r="29">
          <cell r="O29">
            <v>0</v>
          </cell>
        </row>
        <row r="30">
          <cell r="O30">
            <v>4620.09</v>
          </cell>
        </row>
        <row r="31">
          <cell r="O31">
            <v>72632.02</v>
          </cell>
        </row>
        <row r="32">
          <cell r="O32">
            <v>764929.54999999981</v>
          </cell>
        </row>
        <row r="33">
          <cell r="O33">
            <v>934206.81</v>
          </cell>
        </row>
        <row r="34">
          <cell r="O34">
            <v>95599.840000000011</v>
          </cell>
        </row>
        <row r="35">
          <cell r="O35">
            <v>288848.39</v>
          </cell>
        </row>
        <row r="36">
          <cell r="O36">
            <v>8227.59</v>
          </cell>
        </row>
        <row r="37">
          <cell r="O37">
            <v>0</v>
          </cell>
        </row>
        <row r="38">
          <cell r="O38">
            <v>8540.880000000001</v>
          </cell>
        </row>
        <row r="39">
          <cell r="O39">
            <v>6301.85</v>
          </cell>
        </row>
        <row r="40">
          <cell r="O40">
            <v>56644.45</v>
          </cell>
        </row>
        <row r="41">
          <cell r="O41">
            <v>624</v>
          </cell>
        </row>
        <row r="42">
          <cell r="O42">
            <v>388679.21</v>
          </cell>
        </row>
        <row r="43">
          <cell r="O43">
            <v>0</v>
          </cell>
        </row>
        <row r="44">
          <cell r="O44">
            <v>317595.83999999997</v>
          </cell>
        </row>
        <row r="48">
          <cell r="O48">
            <v>207019</v>
          </cell>
        </row>
        <row r="50">
          <cell r="O50">
            <v>825668</v>
          </cell>
        </row>
        <row r="55">
          <cell r="O55">
            <v>270554</v>
          </cell>
        </row>
        <row r="56">
          <cell r="O56">
            <v>488749</v>
          </cell>
        </row>
        <row r="57">
          <cell r="O57">
            <v>34333.333333333336</v>
          </cell>
        </row>
        <row r="58">
          <cell r="O58">
            <v>0</v>
          </cell>
        </row>
        <row r="59">
          <cell r="O59">
            <v>322600</v>
          </cell>
        </row>
        <row r="60">
          <cell r="O60">
            <v>100</v>
          </cell>
        </row>
        <row r="61">
          <cell r="O61">
            <v>0</v>
          </cell>
        </row>
        <row r="65">
          <cell r="O65">
            <v>0</v>
          </cell>
        </row>
        <row r="66">
          <cell r="O66">
            <v>7714065.2666500444</v>
          </cell>
        </row>
        <row r="67">
          <cell r="O67">
            <v>4419783</v>
          </cell>
        </row>
        <row r="68">
          <cell r="O68">
            <v>0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topLeftCell="L1" workbookViewId="0">
      <selection activeCell="Q36" sqref="Q36"/>
    </sheetView>
  </sheetViews>
  <sheetFormatPr defaultRowHeight="12.75" x14ac:dyDescent="0.2"/>
  <cols>
    <col min="1" max="1" width="13.7109375" customWidth="1"/>
    <col min="2" max="2" width="4.28515625" customWidth="1"/>
    <col min="3" max="4" width="11.28515625" bestFit="1" customWidth="1"/>
    <col min="5" max="5" width="10.85546875" bestFit="1" customWidth="1"/>
    <col min="6" max="6" width="2.85546875" customWidth="1"/>
    <col min="7" max="9" width="10.28515625" bestFit="1" customWidth="1"/>
    <col min="10" max="10" width="3.42578125" bestFit="1" customWidth="1"/>
    <col min="11" max="11" width="12.28515625" bestFit="1" customWidth="1"/>
    <col min="12" max="12" width="11.28515625" bestFit="1" customWidth="1"/>
    <col min="13" max="13" width="11.85546875" bestFit="1" customWidth="1"/>
    <col min="14" max="14" width="3.28515625" customWidth="1"/>
    <col min="15" max="16" width="12.28515625" bestFit="1" customWidth="1"/>
    <col min="17" max="17" width="11.85546875" bestFit="1" customWidth="1"/>
  </cols>
  <sheetData>
    <row r="1" spans="1:27" ht="15.75" x14ac:dyDescent="0.25">
      <c r="A1" s="32" t="s">
        <v>55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5.75" x14ac:dyDescent="0.25">
      <c r="A2" s="32" t="s">
        <v>60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ht="15.75" x14ac:dyDescent="0.25">
      <c r="A3" s="33" t="s">
        <v>54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9" spans="1:27" s="34" customFormat="1" ht="15" x14ac:dyDescent="0.25">
      <c r="C9" s="41" t="s">
        <v>30</v>
      </c>
      <c r="D9" s="41"/>
      <c r="E9" s="41"/>
      <c r="G9" s="41" t="s">
        <v>69</v>
      </c>
      <c r="H9" s="41"/>
      <c r="I9" s="41"/>
      <c r="K9" s="41" t="s">
        <v>70</v>
      </c>
      <c r="L9" s="41"/>
      <c r="M9" s="41"/>
      <c r="O9" s="41" t="s">
        <v>16</v>
      </c>
      <c r="P9" s="41"/>
      <c r="Q9" s="41"/>
    </row>
    <row r="10" spans="1:27" x14ac:dyDescent="0.2">
      <c r="C10" s="6" t="s">
        <v>61</v>
      </c>
      <c r="D10" s="6" t="s">
        <v>62</v>
      </c>
      <c r="E10" s="6" t="s">
        <v>71</v>
      </c>
      <c r="F10" s="6"/>
      <c r="G10" s="6" t="s">
        <v>61</v>
      </c>
      <c r="H10" s="6" t="s">
        <v>62</v>
      </c>
      <c r="I10" s="6" t="s">
        <v>71</v>
      </c>
      <c r="J10" s="6"/>
      <c r="K10" s="6" t="s">
        <v>61</v>
      </c>
      <c r="L10" s="6" t="s">
        <v>62</v>
      </c>
      <c r="M10" s="6" t="s">
        <v>71</v>
      </c>
      <c r="N10" s="6"/>
      <c r="O10" s="6" t="s">
        <v>61</v>
      </c>
      <c r="P10" s="6" t="s">
        <v>62</v>
      </c>
      <c r="Q10" s="6" t="s">
        <v>71</v>
      </c>
    </row>
    <row r="11" spans="1:27" x14ac:dyDescent="0.2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27" hidden="1" x14ac:dyDescent="0.2">
      <c r="A12" s="35" t="s">
        <v>63</v>
      </c>
      <c r="C12" s="31">
        <v>0</v>
      </c>
      <c r="D12" s="31">
        <v>0</v>
      </c>
      <c r="E12" s="31">
        <f>D12-C12</f>
        <v>0</v>
      </c>
      <c r="F12" s="31"/>
      <c r="G12" s="31">
        <v>0</v>
      </c>
      <c r="H12" s="31">
        <v>0</v>
      </c>
      <c r="I12" s="31">
        <v>0</v>
      </c>
      <c r="J12" s="31"/>
      <c r="K12" s="31">
        <v>0</v>
      </c>
      <c r="L12" s="31">
        <v>0</v>
      </c>
      <c r="M12" s="31">
        <f>L12-K12</f>
        <v>0</v>
      </c>
      <c r="N12" s="31"/>
      <c r="O12" s="31">
        <f>K12+G12+C12</f>
        <v>0</v>
      </c>
      <c r="P12" s="31">
        <f>L12+H12+D12</f>
        <v>0</v>
      </c>
      <c r="Q12" s="31">
        <f>M12+I12+E12</f>
        <v>0</v>
      </c>
      <c r="R12" s="31"/>
      <c r="S12" s="31"/>
      <c r="T12" s="31"/>
    </row>
    <row r="13" spans="1:27" hidden="1" x14ac:dyDescent="0.2">
      <c r="A13" s="35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7" hidden="1" x14ac:dyDescent="0.2">
      <c r="A14" s="35" t="s">
        <v>64</v>
      </c>
      <c r="C14" s="31">
        <v>0</v>
      </c>
      <c r="D14" s="31">
        <v>0</v>
      </c>
      <c r="E14" s="31">
        <f>D14-C14</f>
        <v>0</v>
      </c>
      <c r="F14" s="31"/>
      <c r="G14" s="31">
        <v>0</v>
      </c>
      <c r="H14" s="31">
        <v>0</v>
      </c>
      <c r="I14" s="31">
        <v>0</v>
      </c>
      <c r="J14" s="31"/>
      <c r="K14" s="31">
        <v>0</v>
      </c>
      <c r="L14" s="31">
        <v>0</v>
      </c>
      <c r="M14" s="31">
        <f>L14-K14</f>
        <v>0</v>
      </c>
      <c r="N14" s="31"/>
      <c r="O14" s="31">
        <f>K14+G14+C14</f>
        <v>0</v>
      </c>
      <c r="P14" s="31">
        <f>L14+H14+D14</f>
        <v>0</v>
      </c>
      <c r="Q14" s="31">
        <f>M14+I14+E14</f>
        <v>0</v>
      </c>
      <c r="R14" s="31"/>
      <c r="S14" s="31"/>
      <c r="T14" s="31"/>
    </row>
    <row r="15" spans="1:27" hidden="1" x14ac:dyDescent="0.2">
      <c r="A15" s="35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7" x14ac:dyDescent="0.2">
      <c r="A16" s="35" t="s">
        <v>65</v>
      </c>
      <c r="C16" s="31">
        <f>'New Albany'!O56</f>
        <v>2263466</v>
      </c>
      <c r="D16" s="31">
        <f>'New Albany'!X56</f>
        <v>4137680.0799999996</v>
      </c>
      <c r="E16" s="31">
        <f>D16-C16</f>
        <v>1874214.0799999996</v>
      </c>
      <c r="F16" s="31"/>
      <c r="G16" s="31">
        <f>'New Albany'!O66</f>
        <v>889296</v>
      </c>
      <c r="H16" s="31">
        <f>'New Albany'!X66</f>
        <v>1116336.3333333335</v>
      </c>
      <c r="I16" s="31">
        <f>H16-G16</f>
        <v>227040.33333333349</v>
      </c>
      <c r="J16" s="38"/>
      <c r="K16" s="31">
        <f>'New Albany'!O73</f>
        <v>29347238</v>
      </c>
      <c r="L16" s="31">
        <f>'New Albany'!X73</f>
        <v>12133848.266650043</v>
      </c>
      <c r="M16" s="31">
        <f>L16-K16</f>
        <v>-17213389.733349957</v>
      </c>
      <c r="N16" s="31"/>
      <c r="O16" s="31">
        <f>K16+G16+C16</f>
        <v>32500000</v>
      </c>
      <c r="P16" s="31">
        <f>L16+H16+D16</f>
        <v>17387864.679983377</v>
      </c>
      <c r="Q16" s="31">
        <f>M16+I16+E16</f>
        <v>-15112135.320016624</v>
      </c>
      <c r="R16" s="31"/>
      <c r="S16" s="31"/>
      <c r="T16" s="31"/>
    </row>
    <row r="17" spans="1:20" x14ac:dyDescent="0.2">
      <c r="A17" s="35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hidden="1" x14ac:dyDescent="0.2">
      <c r="A18" s="35" t="s">
        <v>66</v>
      </c>
      <c r="C18" s="31">
        <v>0</v>
      </c>
      <c r="D18" s="31">
        <v>0</v>
      </c>
      <c r="E18" s="31">
        <f>D18-C18</f>
        <v>0</v>
      </c>
      <c r="F18" s="31"/>
      <c r="G18" s="31">
        <v>0</v>
      </c>
      <c r="H18" s="31">
        <v>0</v>
      </c>
      <c r="I18" s="31">
        <v>0</v>
      </c>
      <c r="J18" s="31"/>
      <c r="K18" s="31">
        <v>0</v>
      </c>
      <c r="L18" s="31">
        <v>0</v>
      </c>
      <c r="M18" s="31">
        <f>L18-K18</f>
        <v>0</v>
      </c>
      <c r="N18" s="31"/>
      <c r="O18" s="31">
        <f>K18+G18+C18</f>
        <v>0</v>
      </c>
      <c r="P18" s="31">
        <f>L18+H18+D18</f>
        <v>0</v>
      </c>
      <c r="Q18" s="31">
        <f>M18+I18+E18</f>
        <v>0</v>
      </c>
      <c r="R18" s="31"/>
      <c r="S18" s="31"/>
      <c r="T18" s="31"/>
    </row>
    <row r="19" spans="1:20" hidden="1" x14ac:dyDescent="0.2">
      <c r="A19" s="35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idden="1" x14ac:dyDescent="0.2">
      <c r="A20" s="35" t="s">
        <v>67</v>
      </c>
      <c r="C20" s="31">
        <v>0</v>
      </c>
      <c r="D20" s="31">
        <v>0</v>
      </c>
      <c r="E20" s="31">
        <f>D20-C20</f>
        <v>0</v>
      </c>
      <c r="F20" s="31"/>
      <c r="G20" s="31">
        <v>0</v>
      </c>
      <c r="H20" s="31">
        <v>0</v>
      </c>
      <c r="I20" s="31">
        <v>0</v>
      </c>
      <c r="J20" s="31"/>
      <c r="K20" s="31">
        <v>0</v>
      </c>
      <c r="L20" s="31">
        <v>0</v>
      </c>
      <c r="M20" s="31">
        <f>L20-K20</f>
        <v>0</v>
      </c>
      <c r="N20" s="31"/>
      <c r="O20" s="31">
        <f>K20+G20+C20</f>
        <v>0</v>
      </c>
      <c r="P20" s="31">
        <f>L20+H20+D20</f>
        <v>0</v>
      </c>
      <c r="Q20" s="31">
        <f>M20+I20+E20</f>
        <v>0</v>
      </c>
      <c r="R20" s="31"/>
      <c r="S20" s="31"/>
      <c r="T20" s="31"/>
    </row>
    <row r="21" spans="1:20" hidden="1" x14ac:dyDescent="0.2">
      <c r="A21" s="35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hidden="1" x14ac:dyDescent="0.2">
      <c r="A22" s="35" t="s">
        <v>68</v>
      </c>
      <c r="C22" s="31">
        <v>0</v>
      </c>
      <c r="D22" s="31">
        <v>0</v>
      </c>
      <c r="E22" s="31">
        <f>D22-C22</f>
        <v>0</v>
      </c>
      <c r="F22" s="31"/>
      <c r="G22" s="31">
        <v>0</v>
      </c>
      <c r="H22" s="31">
        <v>0</v>
      </c>
      <c r="I22" s="31">
        <v>0</v>
      </c>
      <c r="J22" s="31"/>
      <c r="K22" s="31">
        <v>0</v>
      </c>
      <c r="L22" s="31">
        <v>0</v>
      </c>
      <c r="M22" s="31">
        <f>L22-K22</f>
        <v>0</v>
      </c>
      <c r="N22" s="31"/>
      <c r="O22" s="31">
        <f>K22+G22+C22</f>
        <v>0</v>
      </c>
      <c r="P22" s="31">
        <f>L22+H22+D22</f>
        <v>0</v>
      </c>
      <c r="Q22" s="31">
        <f>M22+I22+E22</f>
        <v>0</v>
      </c>
      <c r="R22" s="31"/>
      <c r="S22" s="31"/>
      <c r="T22" s="31"/>
    </row>
    <row r="23" spans="1:20" hidden="1" x14ac:dyDescent="0.2"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s="1" customFormat="1" hidden="1" x14ac:dyDescent="0.2">
      <c r="A24" s="1" t="s">
        <v>72</v>
      </c>
      <c r="C24" s="37">
        <f>SUM(C12:C22)</f>
        <v>2263466</v>
      </c>
      <c r="D24" s="37">
        <f>SUM(D12:D22)</f>
        <v>4137680.0799999996</v>
      </c>
      <c r="E24" s="37">
        <f>SUM(E12:E22)</f>
        <v>1874214.0799999996</v>
      </c>
      <c r="F24" s="38" t="s">
        <v>76</v>
      </c>
      <c r="G24" s="37">
        <f>SUM(G12:G22)</f>
        <v>889296</v>
      </c>
      <c r="H24" s="37">
        <f>SUM(H12:H22)</f>
        <v>1116336.3333333335</v>
      </c>
      <c r="I24" s="37">
        <f>SUM(I12:I22)</f>
        <v>227040.33333333349</v>
      </c>
      <c r="J24" s="38" t="s">
        <v>77</v>
      </c>
      <c r="K24" s="37">
        <f>SUM(K12:K22)</f>
        <v>29347238</v>
      </c>
      <c r="L24" s="37">
        <f>SUM(L12:L22)</f>
        <v>12133848.266650043</v>
      </c>
      <c r="M24" s="37">
        <f>SUM(M12:M22)</f>
        <v>-17213389.733349957</v>
      </c>
      <c r="N24" s="38" t="s">
        <v>78</v>
      </c>
      <c r="O24" s="37">
        <f>SUM(O12:O22)</f>
        <v>32500000</v>
      </c>
      <c r="P24" s="37">
        <f>SUM(P12:P22)</f>
        <v>17387864.679983377</v>
      </c>
      <c r="Q24" s="37">
        <f>SUM(Q12:Q22)</f>
        <v>-15112135.320016624</v>
      </c>
      <c r="R24" s="37"/>
      <c r="S24" s="37"/>
      <c r="T24" s="37"/>
    </row>
    <row r="25" spans="1:20" x14ac:dyDescent="0.2"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1:20" x14ac:dyDescent="0.2"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 hidden="1" x14ac:dyDescent="0.2">
      <c r="A27" t="s">
        <v>74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 hidden="1" x14ac:dyDescent="0.2"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0" hidden="1" x14ac:dyDescent="0.2">
      <c r="B29" s="36" t="s">
        <v>73</v>
      </c>
    </row>
    <row r="30" spans="1:20" hidden="1" x14ac:dyDescent="0.2"/>
    <row r="31" spans="1:20" hidden="1" x14ac:dyDescent="0.2">
      <c r="B31" s="38" t="s">
        <v>76</v>
      </c>
      <c r="C31" t="s">
        <v>81</v>
      </c>
    </row>
    <row r="32" spans="1:20" hidden="1" x14ac:dyDescent="0.2">
      <c r="B32" s="38" t="s">
        <v>77</v>
      </c>
      <c r="C32" t="s">
        <v>80</v>
      </c>
    </row>
    <row r="33" spans="2:3" hidden="1" x14ac:dyDescent="0.2">
      <c r="B33" s="38" t="s">
        <v>78</v>
      </c>
      <c r="C33" t="s">
        <v>79</v>
      </c>
    </row>
  </sheetData>
  <mergeCells count="4">
    <mergeCell ref="C9:E9"/>
    <mergeCell ref="G9:I9"/>
    <mergeCell ref="K9:M9"/>
    <mergeCell ref="O9:Q9"/>
  </mergeCells>
  <phoneticPr fontId="0" type="noConversion"/>
  <pageMargins left="0.45" right="0.27" top="0.69" bottom="0.71" header="0.5" footer="0.5"/>
  <pageSetup scale="8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77"/>
  <sheetViews>
    <sheetView tabSelected="1" zoomScale="75" zoomScaleNormal="100" workbookViewId="0">
      <pane xSplit="1" ySplit="8" topLeftCell="B56" activePane="bottomRight" state="frozen"/>
      <selection activeCell="B7" sqref="B7:D7"/>
      <selection pane="topRight" activeCell="B7" sqref="B7:D7"/>
      <selection pane="bottomLeft" activeCell="B7" sqref="B7:D7"/>
      <selection pane="bottomRight" activeCell="M70" sqref="M70"/>
    </sheetView>
  </sheetViews>
  <sheetFormatPr defaultColWidth="8.85546875" defaultRowHeight="12.75" x14ac:dyDescent="0.2"/>
  <cols>
    <col min="1" max="1" width="41.140625" customWidth="1"/>
    <col min="2" max="9" width="10.28515625" style="16" customWidth="1"/>
    <col min="10" max="10" width="11.42578125" style="16" customWidth="1"/>
    <col min="11" max="13" width="10.28515625" style="16" customWidth="1"/>
    <col min="14" max="14" width="0.85546875" style="16" customWidth="1"/>
    <col min="15" max="15" width="12" style="16" customWidth="1"/>
    <col min="16" max="16" width="3.140625" style="16" customWidth="1"/>
    <col min="17" max="18" width="10.28515625" style="16" hidden="1" customWidth="1"/>
    <col min="19" max="19" width="12.140625" style="16" hidden="1" customWidth="1"/>
    <col min="20" max="20" width="10.28515625" style="16" hidden="1" customWidth="1"/>
    <col min="21" max="21" width="0.85546875" style="16" hidden="1" customWidth="1"/>
    <col min="22" max="22" width="11.85546875" style="16" hidden="1" customWidth="1"/>
    <col min="23" max="23" width="4.85546875" style="16" hidden="1" customWidth="1"/>
    <col min="24" max="24" width="11.28515625" style="16" hidden="1" customWidth="1"/>
    <col min="25" max="25" width="2.7109375" style="16" hidden="1" customWidth="1"/>
    <col min="26" max="26" width="11.5703125" style="16" hidden="1" customWidth="1"/>
    <col min="27" max="80" width="8.85546875" style="16" customWidth="1"/>
  </cols>
  <sheetData>
    <row r="1" spans="1:80" s="2" customFormat="1" ht="15.75" x14ac:dyDescent="0.25">
      <c r="A1" s="42" t="s">
        <v>31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75" x14ac:dyDescent="0.25">
      <c r="A2" s="42" t="s">
        <v>21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75" x14ac:dyDescent="0.25">
      <c r="A3" s="44" t="s">
        <v>54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75" x14ac:dyDescent="0.2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75" x14ac:dyDescent="0.25">
      <c r="A5" s="10" t="str">
        <f ca="1">CELL("filename")</f>
        <v>O:\Fin_Ops\Engysvc\PowerPlants\2001 Plan\[Genco O&amp;M-New Albany-1-19-01.xls]New Albany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75" x14ac:dyDescent="0.25">
      <c r="A6" s="11">
        <f ca="1">NOW()</f>
        <v>36910.711299884257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">
      <c r="B7" s="12"/>
      <c r="C7" s="12"/>
      <c r="D7" s="12"/>
      <c r="E7" s="12"/>
      <c r="F7" s="12"/>
      <c r="G7" s="12"/>
      <c r="H7" s="12"/>
      <c r="I7" s="29"/>
      <c r="J7" s="29"/>
      <c r="K7" s="29"/>
      <c r="L7" s="29"/>
      <c r="M7" s="29"/>
      <c r="O7" s="29"/>
      <c r="Q7" s="12"/>
      <c r="R7" s="12"/>
      <c r="S7" s="29"/>
      <c r="T7" s="29"/>
      <c r="V7" s="29"/>
    </row>
    <row r="8" spans="1:80" s="6" customFormat="1" x14ac:dyDescent="0.2">
      <c r="B8" s="7">
        <v>36892</v>
      </c>
      <c r="C8" s="7">
        <v>36923</v>
      </c>
      <c r="D8" s="7">
        <v>36951</v>
      </c>
      <c r="E8" s="7">
        <v>36982</v>
      </c>
      <c r="F8" s="7">
        <v>37012</v>
      </c>
      <c r="G8" s="7">
        <v>37043</v>
      </c>
      <c r="H8" s="7">
        <v>37073</v>
      </c>
      <c r="I8" s="7">
        <v>37104</v>
      </c>
      <c r="J8" s="7">
        <v>37135</v>
      </c>
      <c r="K8" s="7">
        <v>37165</v>
      </c>
      <c r="L8" s="7">
        <v>37196</v>
      </c>
      <c r="M8" s="7">
        <v>37226</v>
      </c>
      <c r="N8" s="7"/>
      <c r="O8" s="8" t="s">
        <v>16</v>
      </c>
      <c r="P8" s="8"/>
      <c r="Q8" s="8" t="s">
        <v>17</v>
      </c>
      <c r="R8" s="8" t="s">
        <v>18</v>
      </c>
      <c r="S8" s="8" t="s">
        <v>19</v>
      </c>
      <c r="T8" s="8" t="s">
        <v>20</v>
      </c>
      <c r="U8" s="8"/>
      <c r="V8" s="8" t="s">
        <v>16</v>
      </c>
      <c r="W8" s="8"/>
      <c r="X8" s="8" t="s">
        <v>75</v>
      </c>
      <c r="Y8" s="8"/>
      <c r="Z8" s="8" t="s">
        <v>71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</row>
    <row r="10" spans="1:80" ht="13.5" hidden="1" thickBot="1" x14ac:dyDescent="0.25">
      <c r="A10" s="1" t="s">
        <v>7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O10" s="17">
        <f>SUM(B10:M10)</f>
        <v>0</v>
      </c>
      <c r="Q10" s="17">
        <f>SUM(B10:D10)</f>
        <v>0</v>
      </c>
      <c r="R10" s="17">
        <f>SUM(E10:G10)</f>
        <v>0</v>
      </c>
      <c r="S10" s="17">
        <f>SUM(H10:J10)</f>
        <v>0</v>
      </c>
      <c r="T10" s="17">
        <f>SUM(K10:M10)</f>
        <v>0</v>
      </c>
      <c r="V10" s="17">
        <f>SUM(Q10:U10)</f>
        <v>0</v>
      </c>
      <c r="X10" s="17">
        <v>0</v>
      </c>
      <c r="Z10" s="17">
        <f>X10-V10</f>
        <v>0</v>
      </c>
    </row>
    <row r="11" spans="1:80" hidden="1" x14ac:dyDescent="0.2"/>
    <row r="12" spans="1:80" x14ac:dyDescent="0.2">
      <c r="A12" s="1" t="s">
        <v>8</v>
      </c>
    </row>
    <row r="13" spans="1:80" x14ac:dyDescent="0.2">
      <c r="A13" s="13" t="s">
        <v>30</v>
      </c>
    </row>
    <row r="14" spans="1:80" x14ac:dyDescent="0.2">
      <c r="A14" s="14" t="s">
        <v>43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O14" s="16">
        <f>SUM(B14:M14)</f>
        <v>0</v>
      </c>
      <c r="Q14" s="16">
        <f>SUM(B14:D14)</f>
        <v>0</v>
      </c>
      <c r="R14" s="16">
        <f>SUM(E14:G14)</f>
        <v>0</v>
      </c>
      <c r="S14" s="16">
        <f>SUM(H14:J14)</f>
        <v>0</v>
      </c>
      <c r="T14" s="16">
        <f>SUM(K14:M14)</f>
        <v>0</v>
      </c>
      <c r="V14" s="16">
        <f>SUM(Q14:U14)</f>
        <v>0</v>
      </c>
      <c r="X14" s="16">
        <f>'[1]NA MO'!O14</f>
        <v>0</v>
      </c>
      <c r="Z14" s="16">
        <f t="shared" ref="Z14:Z43" si="0">X14-V14</f>
        <v>0</v>
      </c>
    </row>
    <row r="15" spans="1:80" x14ac:dyDescent="0.2">
      <c r="A15" s="14" t="s">
        <v>32</v>
      </c>
      <c r="B15" s="16">
        <v>0</v>
      </c>
      <c r="C15" s="16">
        <v>500</v>
      </c>
      <c r="D15" s="16">
        <v>0</v>
      </c>
      <c r="E15" s="16">
        <v>2020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2020</v>
      </c>
      <c r="L15" s="16">
        <v>0</v>
      </c>
      <c r="M15" s="16">
        <v>0</v>
      </c>
      <c r="O15" s="16">
        <f t="shared" ref="O15:O43" si="1">SUM(B15:M15)</f>
        <v>4540</v>
      </c>
      <c r="Q15" s="16">
        <f t="shared" ref="Q15:Q45" si="2">SUM(B15:D15)</f>
        <v>500</v>
      </c>
      <c r="R15" s="16">
        <f t="shared" ref="R15:R45" si="3">SUM(E15:G15)</f>
        <v>2020</v>
      </c>
      <c r="S15" s="16">
        <f t="shared" ref="S15:S45" si="4">SUM(H15:J15)</f>
        <v>0</v>
      </c>
      <c r="T15" s="16">
        <f t="shared" ref="T15:T45" si="5">SUM(K15:M15)</f>
        <v>2020</v>
      </c>
      <c r="V15" s="16">
        <f t="shared" ref="V15:V45" si="6">SUM(Q15:U15)</f>
        <v>4540</v>
      </c>
      <c r="X15" s="16">
        <f>'[1]NA MO'!O15</f>
        <v>33196.68</v>
      </c>
      <c r="Z15" s="16">
        <f t="shared" si="0"/>
        <v>28656.68</v>
      </c>
    </row>
    <row r="16" spans="1:80" x14ac:dyDescent="0.2">
      <c r="A16" s="14" t="s">
        <v>44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O16" s="16">
        <f t="shared" si="1"/>
        <v>0</v>
      </c>
      <c r="Q16" s="16">
        <f t="shared" si="2"/>
        <v>0</v>
      </c>
      <c r="R16" s="16">
        <f t="shared" si="3"/>
        <v>0</v>
      </c>
      <c r="S16" s="16">
        <f t="shared" si="4"/>
        <v>0</v>
      </c>
      <c r="T16" s="16">
        <f t="shared" si="5"/>
        <v>0</v>
      </c>
      <c r="V16" s="16">
        <f t="shared" si="6"/>
        <v>0</v>
      </c>
      <c r="X16" s="16">
        <f>'[1]NA MO'!O16</f>
        <v>0</v>
      </c>
      <c r="Z16" s="16">
        <f t="shared" si="0"/>
        <v>0</v>
      </c>
    </row>
    <row r="17" spans="1:26" x14ac:dyDescent="0.2">
      <c r="A17" s="14" t="s">
        <v>45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O17" s="16">
        <f t="shared" si="1"/>
        <v>0</v>
      </c>
      <c r="Q17" s="16">
        <f t="shared" si="2"/>
        <v>0</v>
      </c>
      <c r="R17" s="16">
        <f t="shared" si="3"/>
        <v>0</v>
      </c>
      <c r="S17" s="16">
        <f t="shared" si="4"/>
        <v>0</v>
      </c>
      <c r="T17" s="16">
        <f t="shared" si="5"/>
        <v>0</v>
      </c>
      <c r="V17" s="16">
        <f t="shared" si="6"/>
        <v>0</v>
      </c>
      <c r="X17" s="16">
        <f>'[1]NA MO'!O17</f>
        <v>0</v>
      </c>
      <c r="Z17" s="16">
        <f t="shared" si="0"/>
        <v>0</v>
      </c>
    </row>
    <row r="18" spans="1:26" x14ac:dyDescent="0.2">
      <c r="A18" s="14" t="s">
        <v>46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O18" s="16">
        <f t="shared" si="1"/>
        <v>0</v>
      </c>
      <c r="Q18" s="16">
        <f t="shared" si="2"/>
        <v>0</v>
      </c>
      <c r="R18" s="16">
        <f t="shared" si="3"/>
        <v>0</v>
      </c>
      <c r="S18" s="16">
        <f t="shared" si="4"/>
        <v>0</v>
      </c>
      <c r="T18" s="16">
        <f t="shared" si="5"/>
        <v>0</v>
      </c>
      <c r="V18" s="16">
        <f t="shared" si="6"/>
        <v>0</v>
      </c>
      <c r="X18" s="16">
        <f>'[1]NA MO'!O18</f>
        <v>0</v>
      </c>
      <c r="Z18" s="16">
        <f t="shared" si="0"/>
        <v>0</v>
      </c>
    </row>
    <row r="19" spans="1:26" x14ac:dyDescent="0.2">
      <c r="A19" s="14" t="s">
        <v>33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O19" s="16">
        <f t="shared" si="1"/>
        <v>0</v>
      </c>
      <c r="Q19" s="16">
        <f t="shared" si="2"/>
        <v>0</v>
      </c>
      <c r="R19" s="16">
        <f t="shared" si="3"/>
        <v>0</v>
      </c>
      <c r="S19" s="16">
        <f t="shared" si="4"/>
        <v>0</v>
      </c>
      <c r="T19" s="16">
        <f t="shared" si="5"/>
        <v>0</v>
      </c>
      <c r="V19" s="16">
        <f t="shared" si="6"/>
        <v>0</v>
      </c>
      <c r="X19" s="16">
        <f>'[1]NA MO'!O19</f>
        <v>0</v>
      </c>
      <c r="Z19" s="16">
        <f t="shared" si="0"/>
        <v>0</v>
      </c>
    </row>
    <row r="20" spans="1:26" x14ac:dyDescent="0.2">
      <c r="A20" s="14" t="s">
        <v>47</v>
      </c>
      <c r="B20" s="16">
        <v>2800</v>
      </c>
      <c r="C20" s="16">
        <v>2800</v>
      </c>
      <c r="D20" s="16">
        <v>2800</v>
      </c>
      <c r="E20" s="16">
        <v>7800</v>
      </c>
      <c r="F20" s="16">
        <v>2800</v>
      </c>
      <c r="G20" s="30">
        <v>2800</v>
      </c>
      <c r="H20" s="16">
        <v>2800</v>
      </c>
      <c r="I20" s="16">
        <v>4500</v>
      </c>
      <c r="J20" s="16">
        <v>14800</v>
      </c>
      <c r="K20" s="16">
        <v>3800</v>
      </c>
      <c r="L20" s="16">
        <v>2800</v>
      </c>
      <c r="M20" s="16">
        <v>2800</v>
      </c>
      <c r="O20" s="16">
        <f t="shared" si="1"/>
        <v>53300</v>
      </c>
      <c r="Q20" s="16">
        <f t="shared" si="2"/>
        <v>8400</v>
      </c>
      <c r="R20" s="16">
        <f t="shared" si="3"/>
        <v>13400</v>
      </c>
      <c r="S20" s="16">
        <f t="shared" si="4"/>
        <v>22100</v>
      </c>
      <c r="T20" s="16">
        <f t="shared" si="5"/>
        <v>9400</v>
      </c>
      <c r="V20" s="16">
        <f t="shared" si="6"/>
        <v>53300</v>
      </c>
      <c r="X20" s="16">
        <f>'[1]NA MO'!O20</f>
        <v>31697.3</v>
      </c>
      <c r="Z20" s="16">
        <f t="shared" si="0"/>
        <v>-21602.7</v>
      </c>
    </row>
    <row r="21" spans="1:26" x14ac:dyDescent="0.2">
      <c r="A21" s="14" t="s">
        <v>48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O21" s="16">
        <f t="shared" si="1"/>
        <v>0</v>
      </c>
      <c r="Q21" s="16">
        <f t="shared" si="2"/>
        <v>0</v>
      </c>
      <c r="R21" s="16">
        <f t="shared" si="3"/>
        <v>0</v>
      </c>
      <c r="S21" s="16">
        <f t="shared" si="4"/>
        <v>0</v>
      </c>
      <c r="T21" s="16">
        <f t="shared" si="5"/>
        <v>0</v>
      </c>
      <c r="V21" s="16">
        <f t="shared" si="6"/>
        <v>0</v>
      </c>
      <c r="X21" s="16">
        <f>'[1]NA MO'!O21</f>
        <v>0</v>
      </c>
      <c r="Z21" s="16">
        <f t="shared" si="0"/>
        <v>0</v>
      </c>
    </row>
    <row r="22" spans="1:26" x14ac:dyDescent="0.2">
      <c r="A22" s="14" t="s">
        <v>34</v>
      </c>
      <c r="B22" s="16">
        <v>0</v>
      </c>
      <c r="C22" s="16">
        <v>0</v>
      </c>
      <c r="D22" s="16">
        <v>700</v>
      </c>
      <c r="E22" s="16">
        <v>1440</v>
      </c>
      <c r="F22" s="16">
        <v>0</v>
      </c>
      <c r="G22" s="16">
        <v>0</v>
      </c>
      <c r="H22" s="16">
        <v>700</v>
      </c>
      <c r="I22" s="16">
        <v>0</v>
      </c>
      <c r="J22" s="16">
        <v>0</v>
      </c>
      <c r="K22" s="16">
        <v>0</v>
      </c>
      <c r="L22" s="16">
        <v>1500</v>
      </c>
      <c r="M22" s="16">
        <v>3200</v>
      </c>
      <c r="O22" s="16">
        <f t="shared" si="1"/>
        <v>7540</v>
      </c>
      <c r="Q22" s="16">
        <f t="shared" si="2"/>
        <v>700</v>
      </c>
      <c r="R22" s="16">
        <f t="shared" si="3"/>
        <v>1440</v>
      </c>
      <c r="S22" s="16">
        <f t="shared" si="4"/>
        <v>700</v>
      </c>
      <c r="T22" s="16">
        <f t="shared" si="5"/>
        <v>4700</v>
      </c>
      <c r="V22" s="16">
        <f t="shared" si="6"/>
        <v>7540</v>
      </c>
      <c r="X22" s="16">
        <f>'[1]NA MO'!O22</f>
        <v>9707.68</v>
      </c>
      <c r="Z22" s="16">
        <f t="shared" si="0"/>
        <v>2167.6800000000003</v>
      </c>
    </row>
    <row r="23" spans="1:26" x14ac:dyDescent="0.2">
      <c r="A23" s="14" t="s">
        <v>35</v>
      </c>
      <c r="B23" s="16">
        <v>0</v>
      </c>
      <c r="C23" s="16">
        <v>0</v>
      </c>
      <c r="D23" s="16">
        <v>0</v>
      </c>
      <c r="E23" s="16">
        <v>300</v>
      </c>
      <c r="F23" s="24">
        <v>300</v>
      </c>
      <c r="G23" s="16">
        <v>300</v>
      </c>
      <c r="H23" s="16">
        <v>0</v>
      </c>
      <c r="I23" s="16">
        <v>300</v>
      </c>
      <c r="J23" s="16">
        <v>300</v>
      </c>
      <c r="K23" s="16">
        <v>300</v>
      </c>
      <c r="L23" s="16">
        <v>0</v>
      </c>
      <c r="M23" s="16">
        <v>0</v>
      </c>
      <c r="O23" s="16">
        <f t="shared" si="1"/>
        <v>1800</v>
      </c>
      <c r="Q23" s="16">
        <f t="shared" si="2"/>
        <v>0</v>
      </c>
      <c r="R23" s="16">
        <f t="shared" si="3"/>
        <v>900</v>
      </c>
      <c r="S23" s="16">
        <f t="shared" si="4"/>
        <v>600</v>
      </c>
      <c r="T23" s="16">
        <f t="shared" si="5"/>
        <v>300</v>
      </c>
      <c r="V23" s="16">
        <f t="shared" si="6"/>
        <v>1800</v>
      </c>
      <c r="X23" s="16">
        <f>'[1]NA MO'!O24</f>
        <v>5874.7800000000007</v>
      </c>
      <c r="Z23" s="16">
        <f t="shared" si="0"/>
        <v>4074.7800000000007</v>
      </c>
    </row>
    <row r="24" spans="1:26" x14ac:dyDescent="0.2">
      <c r="A24" s="14" t="s">
        <v>36</v>
      </c>
      <c r="B24" s="16">
        <v>0</v>
      </c>
      <c r="C24" s="16">
        <v>0</v>
      </c>
      <c r="D24" s="16">
        <v>0</v>
      </c>
      <c r="E24" s="16">
        <v>500</v>
      </c>
      <c r="F24" s="24">
        <v>500</v>
      </c>
      <c r="G24" s="30">
        <v>600</v>
      </c>
      <c r="H24" s="16">
        <v>100</v>
      </c>
      <c r="I24" s="16">
        <v>200</v>
      </c>
      <c r="J24" s="16">
        <v>100</v>
      </c>
      <c r="K24" s="16">
        <v>200</v>
      </c>
      <c r="L24" s="16">
        <v>0</v>
      </c>
      <c r="M24" s="16">
        <v>500</v>
      </c>
      <c r="O24" s="16">
        <f t="shared" si="1"/>
        <v>2700</v>
      </c>
      <c r="Q24" s="16">
        <f t="shared" si="2"/>
        <v>0</v>
      </c>
      <c r="R24" s="16">
        <f t="shared" si="3"/>
        <v>1600</v>
      </c>
      <c r="S24" s="16">
        <f t="shared" si="4"/>
        <v>400</v>
      </c>
      <c r="T24" s="16">
        <f t="shared" si="5"/>
        <v>700</v>
      </c>
      <c r="V24" s="16">
        <f t="shared" si="6"/>
        <v>2700</v>
      </c>
      <c r="X24" s="16">
        <f>'[1]NA MO'!O25</f>
        <v>3429</v>
      </c>
      <c r="Z24" s="16">
        <f t="shared" si="0"/>
        <v>729</v>
      </c>
    </row>
    <row r="25" spans="1:26" x14ac:dyDescent="0.2">
      <c r="A25" s="14" t="s">
        <v>49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O25" s="16">
        <f t="shared" si="1"/>
        <v>0</v>
      </c>
      <c r="Q25" s="16">
        <f t="shared" si="2"/>
        <v>0</v>
      </c>
      <c r="R25" s="16">
        <f t="shared" si="3"/>
        <v>0</v>
      </c>
      <c r="S25" s="16">
        <f t="shared" si="4"/>
        <v>0</v>
      </c>
      <c r="T25" s="16">
        <f t="shared" si="5"/>
        <v>0</v>
      </c>
      <c r="V25" s="16">
        <f t="shared" si="6"/>
        <v>0</v>
      </c>
      <c r="X25" s="16">
        <f>'[1]NA MO'!O26</f>
        <v>0</v>
      </c>
      <c r="Z25" s="16">
        <f t="shared" si="0"/>
        <v>0</v>
      </c>
    </row>
    <row r="26" spans="1:26" x14ac:dyDescent="0.2">
      <c r="A26" s="14" t="s">
        <v>38</v>
      </c>
      <c r="B26" s="16">
        <v>500</v>
      </c>
      <c r="C26" s="16">
        <v>0</v>
      </c>
      <c r="D26" s="16">
        <v>0</v>
      </c>
      <c r="E26" s="27">
        <v>2000</v>
      </c>
      <c r="F26" s="24">
        <v>500</v>
      </c>
      <c r="G26" s="30">
        <v>500</v>
      </c>
      <c r="H26" s="16">
        <v>500</v>
      </c>
      <c r="I26" s="16">
        <v>500</v>
      </c>
      <c r="J26" s="16">
        <v>0</v>
      </c>
      <c r="K26" s="16">
        <v>0</v>
      </c>
      <c r="L26" s="16">
        <v>0</v>
      </c>
      <c r="M26" s="16">
        <v>300</v>
      </c>
      <c r="O26" s="16">
        <f t="shared" si="1"/>
        <v>4800</v>
      </c>
      <c r="Q26" s="16">
        <f t="shared" si="2"/>
        <v>500</v>
      </c>
      <c r="R26" s="16">
        <f t="shared" si="3"/>
        <v>3000</v>
      </c>
      <c r="S26" s="16">
        <f t="shared" si="4"/>
        <v>1000</v>
      </c>
      <c r="T26" s="16">
        <f t="shared" si="5"/>
        <v>300</v>
      </c>
      <c r="V26" s="16">
        <f t="shared" si="6"/>
        <v>4800</v>
      </c>
      <c r="X26" s="16">
        <f>'[1]NA MO'!O27</f>
        <v>7210.9000000000005</v>
      </c>
      <c r="Z26" s="16">
        <f t="shared" si="0"/>
        <v>2410.9000000000005</v>
      </c>
    </row>
    <row r="27" spans="1:26" x14ac:dyDescent="0.2">
      <c r="A27" s="14" t="s">
        <v>37</v>
      </c>
      <c r="B27" s="16">
        <v>500</v>
      </c>
      <c r="C27" s="16">
        <v>6500</v>
      </c>
      <c r="D27" s="16">
        <v>500</v>
      </c>
      <c r="E27" s="27">
        <v>25500</v>
      </c>
      <c r="F27" s="24">
        <v>500</v>
      </c>
      <c r="G27" s="30">
        <v>500</v>
      </c>
      <c r="H27" s="16">
        <v>500</v>
      </c>
      <c r="I27" s="16">
        <v>5500</v>
      </c>
      <c r="J27" s="16">
        <v>500</v>
      </c>
      <c r="K27" s="16">
        <v>500</v>
      </c>
      <c r="L27" s="16">
        <v>500</v>
      </c>
      <c r="M27" s="16">
        <v>5500</v>
      </c>
      <c r="O27" s="16">
        <f>SUM(B27:M27)</f>
        <v>47000</v>
      </c>
      <c r="Q27" s="16">
        <f>SUM(B27:D27)</f>
        <v>7500</v>
      </c>
      <c r="R27" s="16">
        <f>SUM(E27:G27)</f>
        <v>26500</v>
      </c>
      <c r="S27" s="16">
        <f>SUM(H27:J27)</f>
        <v>6500</v>
      </c>
      <c r="T27" s="16">
        <f>SUM(K27:M27)</f>
        <v>6500</v>
      </c>
      <c r="V27" s="16">
        <f>SUM(Q27:U27)</f>
        <v>47000</v>
      </c>
      <c r="X27" s="16">
        <f>'[1]NA MO'!O28</f>
        <v>66426.22</v>
      </c>
      <c r="Z27" s="16">
        <f t="shared" si="0"/>
        <v>19426.22</v>
      </c>
    </row>
    <row r="28" spans="1:26" x14ac:dyDescent="0.2">
      <c r="A28" s="14" t="s">
        <v>50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O28" s="16">
        <f>SUM(B28:M28)</f>
        <v>0</v>
      </c>
      <c r="Q28" s="16">
        <f>SUM(B28:D28)</f>
        <v>0</v>
      </c>
      <c r="R28" s="16">
        <f>SUM(E28:G28)</f>
        <v>0</v>
      </c>
      <c r="S28" s="16">
        <f>SUM(H28:J28)</f>
        <v>0</v>
      </c>
      <c r="T28" s="16">
        <f>SUM(K28:M28)</f>
        <v>0</v>
      </c>
      <c r="V28" s="16">
        <f>SUM(Q28:U28)</f>
        <v>0</v>
      </c>
      <c r="X28" s="16">
        <f>'[1]NA MO'!O29</f>
        <v>0</v>
      </c>
      <c r="Z28" s="16">
        <f t="shared" si="0"/>
        <v>0</v>
      </c>
    </row>
    <row r="29" spans="1:26" x14ac:dyDescent="0.2">
      <c r="A29" s="14" t="s">
        <v>27</v>
      </c>
      <c r="B29" s="16">
        <v>0</v>
      </c>
      <c r="C29" s="16">
        <v>0</v>
      </c>
      <c r="D29" s="16">
        <v>0</v>
      </c>
      <c r="E29" s="27">
        <v>1200</v>
      </c>
      <c r="F29" s="24">
        <v>3000</v>
      </c>
      <c r="G29" s="30">
        <v>0</v>
      </c>
      <c r="H29" s="16">
        <v>0</v>
      </c>
      <c r="I29" s="16">
        <v>0</v>
      </c>
      <c r="J29" s="16">
        <v>3000</v>
      </c>
      <c r="K29" s="16">
        <v>1200</v>
      </c>
      <c r="L29" s="16">
        <v>0</v>
      </c>
      <c r="M29" s="16">
        <v>10000</v>
      </c>
      <c r="O29" s="16">
        <f t="shared" si="1"/>
        <v>18400</v>
      </c>
      <c r="Q29" s="16">
        <f t="shared" si="2"/>
        <v>0</v>
      </c>
      <c r="R29" s="16">
        <f t="shared" si="3"/>
        <v>4200</v>
      </c>
      <c r="S29" s="16">
        <f t="shared" si="4"/>
        <v>3000</v>
      </c>
      <c r="T29" s="16">
        <f t="shared" si="5"/>
        <v>11200</v>
      </c>
      <c r="V29" s="16">
        <f t="shared" si="6"/>
        <v>18400</v>
      </c>
      <c r="X29" s="16">
        <f>'[1]NA MO'!O30</f>
        <v>4620.09</v>
      </c>
      <c r="Z29" s="16">
        <f t="shared" si="0"/>
        <v>-13779.91</v>
      </c>
    </row>
    <row r="30" spans="1:26" x14ac:dyDescent="0.2">
      <c r="A30" s="14" t="s">
        <v>39</v>
      </c>
      <c r="B30" s="16">
        <v>1680</v>
      </c>
      <c r="C30" s="16">
        <v>2260</v>
      </c>
      <c r="D30" s="16">
        <v>1560</v>
      </c>
      <c r="E30" s="27">
        <v>14120</v>
      </c>
      <c r="F30" s="24">
        <v>1660</v>
      </c>
      <c r="G30" s="30">
        <v>2160</v>
      </c>
      <c r="H30" s="16">
        <v>3680</v>
      </c>
      <c r="I30" s="16">
        <v>2260</v>
      </c>
      <c r="J30" s="16">
        <v>1560</v>
      </c>
      <c r="K30" s="16">
        <v>12120</v>
      </c>
      <c r="L30" s="16">
        <v>1660</v>
      </c>
      <c r="M30" s="16">
        <v>10680</v>
      </c>
      <c r="O30" s="16">
        <f t="shared" si="1"/>
        <v>55400</v>
      </c>
      <c r="Q30" s="16">
        <f t="shared" si="2"/>
        <v>5500</v>
      </c>
      <c r="R30" s="16">
        <f t="shared" si="3"/>
        <v>17940</v>
      </c>
      <c r="S30" s="16">
        <f t="shared" si="4"/>
        <v>7500</v>
      </c>
      <c r="T30" s="16">
        <f t="shared" si="5"/>
        <v>24460</v>
      </c>
      <c r="V30" s="16">
        <f t="shared" si="6"/>
        <v>55400</v>
      </c>
      <c r="X30" s="16">
        <f>'[1]NA MO'!O31</f>
        <v>72632.02</v>
      </c>
      <c r="Z30" s="16">
        <f t="shared" si="0"/>
        <v>17232.020000000004</v>
      </c>
    </row>
    <row r="31" spans="1:26" x14ac:dyDescent="0.2">
      <c r="A31" s="14" t="s">
        <v>40</v>
      </c>
      <c r="B31" s="16">
        <v>10035</v>
      </c>
      <c r="C31" s="16">
        <v>10035</v>
      </c>
      <c r="D31" s="16">
        <v>20035</v>
      </c>
      <c r="E31" s="27">
        <v>10035</v>
      </c>
      <c r="F31" s="24">
        <v>19601</v>
      </c>
      <c r="G31" s="30">
        <v>19601</v>
      </c>
      <c r="H31" s="16">
        <v>19601</v>
      </c>
      <c r="I31" s="16">
        <v>19601</v>
      </c>
      <c r="J31" s="16">
        <v>19601</v>
      </c>
      <c r="K31" s="16">
        <v>25035</v>
      </c>
      <c r="L31" s="16">
        <v>14035</v>
      </c>
      <c r="M31" s="16">
        <v>14035</v>
      </c>
      <c r="O31" s="16">
        <f t="shared" si="1"/>
        <v>201250</v>
      </c>
      <c r="Q31" s="16">
        <f t="shared" si="2"/>
        <v>40105</v>
      </c>
      <c r="R31" s="16">
        <f t="shared" si="3"/>
        <v>49237</v>
      </c>
      <c r="S31" s="16">
        <f t="shared" si="4"/>
        <v>58803</v>
      </c>
      <c r="T31" s="16">
        <f t="shared" si="5"/>
        <v>53105</v>
      </c>
      <c r="V31" s="16">
        <f t="shared" si="6"/>
        <v>201250</v>
      </c>
      <c r="X31" s="16">
        <f>'[1]NA MO'!O32</f>
        <v>764929.54999999981</v>
      </c>
      <c r="Z31" s="39">
        <f t="shared" si="0"/>
        <v>563679.54999999981</v>
      </c>
    </row>
    <row r="32" spans="1:26" x14ac:dyDescent="0.2">
      <c r="A32" s="14" t="s">
        <v>25</v>
      </c>
      <c r="B32" s="16">
        <v>74447</v>
      </c>
      <c r="C32" s="16">
        <v>74447</v>
      </c>
      <c r="D32" s="16">
        <v>74447</v>
      </c>
      <c r="E32" s="16">
        <v>74447</v>
      </c>
      <c r="F32" s="16">
        <v>106504</v>
      </c>
      <c r="G32" s="16">
        <v>74447</v>
      </c>
      <c r="H32" s="16">
        <v>74447</v>
      </c>
      <c r="I32" s="16">
        <v>74447</v>
      </c>
      <c r="J32" s="16">
        <v>74447</v>
      </c>
      <c r="K32" s="16">
        <v>74447</v>
      </c>
      <c r="L32" s="16">
        <v>106519</v>
      </c>
      <c r="M32" s="16">
        <v>74447</v>
      </c>
      <c r="O32" s="16">
        <f>SUM(B32:M32)</f>
        <v>957493</v>
      </c>
      <c r="Q32" s="16">
        <f>SUM(B32:D32)</f>
        <v>223341</v>
      </c>
      <c r="R32" s="16">
        <f>SUM(E32:G32)</f>
        <v>255398</v>
      </c>
      <c r="S32" s="16">
        <f>SUM(H32:J32)</f>
        <v>223341</v>
      </c>
      <c r="T32" s="16">
        <f>SUM(K32:M32)</f>
        <v>255413</v>
      </c>
      <c r="V32" s="16">
        <f>SUM(Q32:U32)</f>
        <v>957493</v>
      </c>
      <c r="X32" s="16">
        <f>'[1]NA MO'!O33</f>
        <v>934206.81</v>
      </c>
      <c r="Z32" s="16">
        <f t="shared" si="0"/>
        <v>-23286.189999999944</v>
      </c>
    </row>
    <row r="33" spans="1:26" x14ac:dyDescent="0.2">
      <c r="A33" s="14" t="s">
        <v>28</v>
      </c>
      <c r="B33" s="16">
        <v>4281</v>
      </c>
      <c r="C33" s="16">
        <v>4181</v>
      </c>
      <c r="D33" s="16">
        <v>4181</v>
      </c>
      <c r="E33" s="16">
        <v>9880</v>
      </c>
      <c r="F33" s="16">
        <v>4281</v>
      </c>
      <c r="G33" s="16">
        <v>4281</v>
      </c>
      <c r="H33" s="16">
        <v>4281</v>
      </c>
      <c r="I33" s="16">
        <v>4281</v>
      </c>
      <c r="J33" s="16">
        <v>4281</v>
      </c>
      <c r="K33" s="16">
        <v>13420</v>
      </c>
      <c r="L33" s="16">
        <v>4281</v>
      </c>
      <c r="M33" s="16">
        <v>6004</v>
      </c>
      <c r="O33" s="16">
        <f>SUM(B33:M33)</f>
        <v>67633</v>
      </c>
      <c r="Q33" s="16">
        <f>SUM(B33:D33)</f>
        <v>12643</v>
      </c>
      <c r="R33" s="16">
        <f>SUM(E33:G33)</f>
        <v>18442</v>
      </c>
      <c r="S33" s="16">
        <f>SUM(H33:J33)</f>
        <v>12843</v>
      </c>
      <c r="T33" s="16">
        <f>SUM(K33:M33)</f>
        <v>23705</v>
      </c>
      <c r="V33" s="16">
        <f>SUM(Q33:U33)</f>
        <v>67633</v>
      </c>
      <c r="X33" s="16">
        <f>'[1]NA MO'!O34</f>
        <v>95599.840000000011</v>
      </c>
      <c r="Z33" s="16">
        <f t="shared" si="0"/>
        <v>27966.840000000011</v>
      </c>
    </row>
    <row r="34" spans="1:26" x14ac:dyDescent="0.2">
      <c r="A34" s="14" t="s">
        <v>84</v>
      </c>
      <c r="B34" s="16">
        <v>30400</v>
      </c>
      <c r="C34" s="16">
        <v>30400</v>
      </c>
      <c r="D34" s="16">
        <v>30400</v>
      </c>
      <c r="E34" s="16">
        <v>30400</v>
      </c>
      <c r="F34" s="16">
        <v>30400</v>
      </c>
      <c r="G34" s="16">
        <v>30400</v>
      </c>
      <c r="H34" s="16">
        <v>30400</v>
      </c>
      <c r="I34" s="16">
        <v>30400</v>
      </c>
      <c r="J34" s="16">
        <v>30400</v>
      </c>
      <c r="K34" s="16">
        <v>30400</v>
      </c>
      <c r="L34" s="16">
        <v>30400</v>
      </c>
      <c r="M34" s="16">
        <v>30400</v>
      </c>
      <c r="O34" s="16">
        <f t="shared" si="1"/>
        <v>364800</v>
      </c>
      <c r="Q34" s="16">
        <f t="shared" si="2"/>
        <v>91200</v>
      </c>
      <c r="R34" s="16">
        <f>SUM(E34:G34)</f>
        <v>91200</v>
      </c>
      <c r="S34" s="16">
        <f t="shared" si="4"/>
        <v>91200</v>
      </c>
      <c r="T34" s="16">
        <f t="shared" si="5"/>
        <v>91200</v>
      </c>
      <c r="V34" s="16">
        <f t="shared" si="6"/>
        <v>364800</v>
      </c>
      <c r="X34" s="16">
        <f>'[1]NA MO'!O35</f>
        <v>288848.39</v>
      </c>
      <c r="Z34" s="39">
        <f t="shared" si="0"/>
        <v>-75951.609999999986</v>
      </c>
    </row>
    <row r="35" spans="1:26" x14ac:dyDescent="0.2">
      <c r="A35" s="14" t="s">
        <v>51</v>
      </c>
      <c r="B35" s="16">
        <v>1200</v>
      </c>
      <c r="C35" s="16">
        <v>1200</v>
      </c>
      <c r="D35" s="16">
        <v>1200</v>
      </c>
      <c r="E35" s="16">
        <v>1200</v>
      </c>
      <c r="F35" s="16">
        <v>1200</v>
      </c>
      <c r="G35" s="16">
        <v>1200</v>
      </c>
      <c r="H35" s="16">
        <v>1200</v>
      </c>
      <c r="I35" s="16">
        <v>1200</v>
      </c>
      <c r="J35" s="16">
        <v>1200</v>
      </c>
      <c r="K35" s="16">
        <v>1200</v>
      </c>
      <c r="L35" s="16">
        <v>1200</v>
      </c>
      <c r="M35" s="16">
        <v>1200</v>
      </c>
      <c r="O35" s="16">
        <f t="shared" si="1"/>
        <v>14400</v>
      </c>
      <c r="Q35" s="16">
        <f t="shared" si="2"/>
        <v>3600</v>
      </c>
      <c r="R35" s="16">
        <f t="shared" si="3"/>
        <v>3600</v>
      </c>
      <c r="S35" s="16">
        <f t="shared" si="4"/>
        <v>3600</v>
      </c>
      <c r="T35" s="16">
        <f t="shared" si="5"/>
        <v>3600</v>
      </c>
      <c r="V35" s="16">
        <f t="shared" si="6"/>
        <v>14400</v>
      </c>
      <c r="X35" s="16">
        <f>'[1]NA MO'!O36</f>
        <v>8227.59</v>
      </c>
      <c r="Z35" s="16">
        <f t="shared" si="0"/>
        <v>-6172.41</v>
      </c>
    </row>
    <row r="36" spans="1:26" x14ac:dyDescent="0.2">
      <c r="A36" s="14" t="s">
        <v>53</v>
      </c>
      <c r="B36" s="16">
        <v>3000</v>
      </c>
      <c r="C36" s="16">
        <v>3000</v>
      </c>
      <c r="D36" s="16">
        <v>3000</v>
      </c>
      <c r="E36" s="16">
        <v>3000</v>
      </c>
      <c r="F36" s="16">
        <v>3000</v>
      </c>
      <c r="G36" s="16">
        <v>3000</v>
      </c>
      <c r="H36" s="16">
        <v>3000</v>
      </c>
      <c r="I36" s="16">
        <v>3000</v>
      </c>
      <c r="J36" s="16">
        <v>3000</v>
      </c>
      <c r="K36" s="16">
        <v>3000</v>
      </c>
      <c r="L36" s="16">
        <v>3000</v>
      </c>
      <c r="M36" s="16">
        <v>3000</v>
      </c>
      <c r="O36" s="16">
        <f t="shared" si="1"/>
        <v>36000</v>
      </c>
      <c r="Q36" s="16">
        <f t="shared" si="2"/>
        <v>9000</v>
      </c>
      <c r="R36" s="16">
        <f t="shared" si="3"/>
        <v>9000</v>
      </c>
      <c r="S36" s="16">
        <f t="shared" si="4"/>
        <v>9000</v>
      </c>
      <c r="T36" s="16">
        <f t="shared" si="5"/>
        <v>9000</v>
      </c>
      <c r="V36" s="16">
        <f t="shared" si="6"/>
        <v>36000</v>
      </c>
      <c r="X36" s="16">
        <f>'[1]NA MO'!O37</f>
        <v>0</v>
      </c>
      <c r="Z36" s="16">
        <f t="shared" si="0"/>
        <v>-36000</v>
      </c>
    </row>
    <row r="37" spans="1:26" x14ac:dyDescent="0.2">
      <c r="A37" s="14" t="s">
        <v>52</v>
      </c>
      <c r="B37" s="16">
        <v>240</v>
      </c>
      <c r="C37" s="16">
        <v>240</v>
      </c>
      <c r="D37" s="16">
        <v>240</v>
      </c>
      <c r="E37" s="16">
        <v>240</v>
      </c>
      <c r="F37" s="16">
        <v>240</v>
      </c>
      <c r="G37" s="16">
        <v>240</v>
      </c>
      <c r="H37" s="16">
        <v>240</v>
      </c>
      <c r="I37" s="16">
        <v>240</v>
      </c>
      <c r="J37" s="16">
        <v>240</v>
      </c>
      <c r="K37" s="16">
        <v>240</v>
      </c>
      <c r="L37" s="16">
        <v>240</v>
      </c>
      <c r="M37" s="16">
        <v>240</v>
      </c>
      <c r="O37" s="16">
        <f t="shared" si="1"/>
        <v>2880</v>
      </c>
      <c r="Q37" s="16">
        <f t="shared" si="2"/>
        <v>720</v>
      </c>
      <c r="R37" s="16">
        <f t="shared" si="3"/>
        <v>720</v>
      </c>
      <c r="S37" s="16">
        <f t="shared" si="4"/>
        <v>720</v>
      </c>
      <c r="T37" s="16">
        <f t="shared" si="5"/>
        <v>720</v>
      </c>
      <c r="V37" s="16">
        <f t="shared" si="6"/>
        <v>2880</v>
      </c>
      <c r="X37" s="16">
        <f>'[1]NA MO'!O38</f>
        <v>8540.880000000001</v>
      </c>
      <c r="Z37" s="16">
        <f t="shared" si="0"/>
        <v>5660.880000000001</v>
      </c>
    </row>
    <row r="38" spans="1:26" x14ac:dyDescent="0.2">
      <c r="A38" s="14" t="s">
        <v>57</v>
      </c>
      <c r="B38" s="16">
        <f>300+120</f>
        <v>420</v>
      </c>
      <c r="C38" s="16">
        <f t="shared" ref="C38:M38" si="7">300+120</f>
        <v>420</v>
      </c>
      <c r="D38" s="16">
        <f t="shared" si="7"/>
        <v>420</v>
      </c>
      <c r="E38" s="16">
        <f t="shared" si="7"/>
        <v>420</v>
      </c>
      <c r="F38" s="16">
        <f t="shared" si="7"/>
        <v>420</v>
      </c>
      <c r="G38" s="16">
        <f t="shared" si="7"/>
        <v>420</v>
      </c>
      <c r="H38" s="16">
        <f t="shared" si="7"/>
        <v>420</v>
      </c>
      <c r="I38" s="16">
        <f t="shared" si="7"/>
        <v>420</v>
      </c>
      <c r="J38" s="16">
        <f t="shared" si="7"/>
        <v>420</v>
      </c>
      <c r="K38" s="16">
        <f t="shared" si="7"/>
        <v>420</v>
      </c>
      <c r="L38" s="16">
        <f t="shared" si="7"/>
        <v>420</v>
      </c>
      <c r="M38" s="16">
        <f t="shared" si="7"/>
        <v>420</v>
      </c>
      <c r="O38" s="16">
        <f t="shared" si="1"/>
        <v>5040</v>
      </c>
      <c r="Q38" s="16">
        <f t="shared" si="2"/>
        <v>1260</v>
      </c>
      <c r="R38" s="16">
        <f t="shared" si="3"/>
        <v>1260</v>
      </c>
      <c r="S38" s="16">
        <f t="shared" si="4"/>
        <v>1260</v>
      </c>
      <c r="T38" s="16">
        <f t="shared" si="5"/>
        <v>1260</v>
      </c>
      <c r="V38" s="16">
        <f t="shared" si="6"/>
        <v>5040</v>
      </c>
      <c r="X38" s="16">
        <f>'[1]NA MO'!O39</f>
        <v>6301.85</v>
      </c>
      <c r="Z38" s="16">
        <f t="shared" si="0"/>
        <v>1261.8500000000004</v>
      </c>
    </row>
    <row r="39" spans="1:26" x14ac:dyDescent="0.2">
      <c r="A39" s="14" t="s">
        <v>58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O39" s="16">
        <f t="shared" si="1"/>
        <v>0</v>
      </c>
      <c r="Q39" s="16">
        <f t="shared" si="2"/>
        <v>0</v>
      </c>
      <c r="R39" s="16">
        <f t="shared" si="3"/>
        <v>0</v>
      </c>
      <c r="S39" s="16">
        <f t="shared" si="4"/>
        <v>0</v>
      </c>
      <c r="T39" s="16">
        <f t="shared" si="5"/>
        <v>0</v>
      </c>
      <c r="V39" s="16">
        <f t="shared" si="6"/>
        <v>0</v>
      </c>
      <c r="X39" s="16">
        <f>'[1]NA MO'!O40</f>
        <v>56644.45</v>
      </c>
      <c r="Z39" s="16">
        <f t="shared" si="0"/>
        <v>56644.45</v>
      </c>
    </row>
    <row r="40" spans="1:26" x14ac:dyDescent="0.2">
      <c r="A40" s="14" t="s">
        <v>41</v>
      </c>
      <c r="B40" s="16">
        <v>0</v>
      </c>
      <c r="C40" s="16">
        <v>0</v>
      </c>
      <c r="D40" s="16">
        <v>400</v>
      </c>
      <c r="E40" s="24">
        <v>800</v>
      </c>
      <c r="F40" s="24">
        <v>100</v>
      </c>
      <c r="G40" s="30">
        <v>0</v>
      </c>
      <c r="H40" s="16">
        <v>0</v>
      </c>
      <c r="I40" s="16">
        <v>200</v>
      </c>
      <c r="J40" s="16">
        <v>100</v>
      </c>
      <c r="K40" s="16">
        <v>0</v>
      </c>
      <c r="L40" s="16">
        <v>0</v>
      </c>
      <c r="M40" s="16">
        <v>700</v>
      </c>
      <c r="O40" s="16">
        <f t="shared" si="1"/>
        <v>2300</v>
      </c>
      <c r="Q40" s="16">
        <f t="shared" si="2"/>
        <v>400</v>
      </c>
      <c r="R40" s="16">
        <f t="shared" si="3"/>
        <v>900</v>
      </c>
      <c r="S40" s="16">
        <f t="shared" si="4"/>
        <v>300</v>
      </c>
      <c r="T40" s="16">
        <f t="shared" si="5"/>
        <v>700</v>
      </c>
      <c r="V40" s="16">
        <f t="shared" si="6"/>
        <v>2300</v>
      </c>
      <c r="X40" s="16">
        <f>'[1]NA MO'!O41</f>
        <v>624</v>
      </c>
      <c r="Z40" s="16">
        <f t="shared" si="0"/>
        <v>-1676</v>
      </c>
    </row>
    <row r="41" spans="1:26" x14ac:dyDescent="0.2">
      <c r="A41" s="14" t="s">
        <v>29</v>
      </c>
      <c r="B41" s="16">
        <v>3333</v>
      </c>
      <c r="C41" s="16">
        <v>3333</v>
      </c>
      <c r="D41" s="16">
        <v>3333</v>
      </c>
      <c r="E41" s="16">
        <v>3333</v>
      </c>
      <c r="F41" s="16">
        <v>3333</v>
      </c>
      <c r="G41" s="16">
        <v>3333</v>
      </c>
      <c r="H41" s="16">
        <v>3333</v>
      </c>
      <c r="I41" s="16">
        <v>3333</v>
      </c>
      <c r="J41" s="16">
        <v>3333</v>
      </c>
      <c r="K41" s="16">
        <v>3333</v>
      </c>
      <c r="L41" s="16">
        <v>3333</v>
      </c>
      <c r="M41" s="16">
        <v>3333</v>
      </c>
      <c r="O41" s="16">
        <f t="shared" si="1"/>
        <v>39996</v>
      </c>
      <c r="Q41" s="16">
        <f t="shared" si="2"/>
        <v>9999</v>
      </c>
      <c r="R41" s="16">
        <f t="shared" si="3"/>
        <v>9999</v>
      </c>
      <c r="S41" s="16">
        <f t="shared" si="4"/>
        <v>9999</v>
      </c>
      <c r="T41" s="16">
        <f t="shared" si="5"/>
        <v>9999</v>
      </c>
      <c r="V41" s="16">
        <f t="shared" si="6"/>
        <v>39996</v>
      </c>
      <c r="X41" s="16">
        <f>'[1]NA MO'!O42</f>
        <v>388679.21</v>
      </c>
      <c r="Z41" s="39">
        <f t="shared" si="0"/>
        <v>348683.21</v>
      </c>
    </row>
    <row r="42" spans="1:26" x14ac:dyDescent="0.2">
      <c r="A42" s="14" t="s">
        <v>42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O42" s="16">
        <f t="shared" si="1"/>
        <v>0</v>
      </c>
      <c r="Q42" s="16">
        <f t="shared" si="2"/>
        <v>0</v>
      </c>
      <c r="R42" s="16">
        <f t="shared" si="3"/>
        <v>0</v>
      </c>
      <c r="S42" s="16">
        <f t="shared" si="4"/>
        <v>0</v>
      </c>
      <c r="T42" s="16">
        <f t="shared" si="5"/>
        <v>0</v>
      </c>
      <c r="V42" s="16">
        <f t="shared" si="6"/>
        <v>0</v>
      </c>
      <c r="X42" s="16">
        <f>'[1]NA MO'!O43</f>
        <v>0</v>
      </c>
      <c r="Z42" s="16">
        <f t="shared" si="0"/>
        <v>0</v>
      </c>
    </row>
    <row r="43" spans="1:26" x14ac:dyDescent="0.2">
      <c r="A43" s="14" t="s">
        <v>59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O43" s="16">
        <f t="shared" si="1"/>
        <v>0</v>
      </c>
      <c r="Q43" s="16">
        <f>SUM(B43:D43)</f>
        <v>0</v>
      </c>
      <c r="R43" s="16">
        <f>SUM(E43:G43)</f>
        <v>0</v>
      </c>
      <c r="S43" s="16">
        <f>SUM(H43:J43)</f>
        <v>0</v>
      </c>
      <c r="T43" s="16">
        <f>SUM(K43:M43)</f>
        <v>0</v>
      </c>
      <c r="V43" s="16">
        <f>SUM(Q43:U43)</f>
        <v>0</v>
      </c>
      <c r="X43" s="16">
        <f>'[1]NA MO'!O44</f>
        <v>317595.83999999997</v>
      </c>
      <c r="Z43" s="39">
        <f t="shared" si="0"/>
        <v>317595.83999999997</v>
      </c>
    </row>
    <row r="44" spans="1:26" x14ac:dyDescent="0.2">
      <c r="A44" s="14"/>
      <c r="C44" s="23"/>
    </row>
    <row r="45" spans="1:26" x14ac:dyDescent="0.2">
      <c r="A45" s="15" t="s">
        <v>22</v>
      </c>
      <c r="B45" s="20">
        <f>SUM(B13:B43)</f>
        <v>132836</v>
      </c>
      <c r="C45" s="20">
        <f t="shared" ref="C45:M45" si="8">SUM(C13:C43)</f>
        <v>139316</v>
      </c>
      <c r="D45" s="20">
        <f t="shared" si="8"/>
        <v>143216</v>
      </c>
      <c r="E45" s="20">
        <f t="shared" si="8"/>
        <v>188635</v>
      </c>
      <c r="F45" s="20">
        <f t="shared" si="8"/>
        <v>178339</v>
      </c>
      <c r="G45" s="20">
        <f t="shared" si="8"/>
        <v>143782</v>
      </c>
      <c r="H45" s="20">
        <f t="shared" si="8"/>
        <v>145202</v>
      </c>
      <c r="I45" s="20">
        <f t="shared" si="8"/>
        <v>150382</v>
      </c>
      <c r="J45" s="20">
        <f t="shared" si="8"/>
        <v>157282</v>
      </c>
      <c r="K45" s="20">
        <f t="shared" si="8"/>
        <v>171635</v>
      </c>
      <c r="L45" s="20">
        <f t="shared" si="8"/>
        <v>169888</v>
      </c>
      <c r="M45" s="20">
        <f t="shared" si="8"/>
        <v>166759</v>
      </c>
      <c r="O45" s="20">
        <f>SUM(O13:O43)</f>
        <v>1887272</v>
      </c>
      <c r="Q45" s="20">
        <f t="shared" si="2"/>
        <v>415368</v>
      </c>
      <c r="R45" s="20">
        <f t="shared" si="3"/>
        <v>510756</v>
      </c>
      <c r="S45" s="20">
        <f t="shared" si="4"/>
        <v>452866</v>
      </c>
      <c r="T45" s="20">
        <f t="shared" si="5"/>
        <v>508282</v>
      </c>
      <c r="V45" s="20">
        <f t="shared" si="6"/>
        <v>1887272</v>
      </c>
      <c r="X45" s="20">
        <f>SUM(X13:X43)</f>
        <v>3104993.0799999996</v>
      </c>
      <c r="Z45" s="20">
        <f>SUM(Z13:Z43)</f>
        <v>1217721.0799999996</v>
      </c>
    </row>
    <row r="46" spans="1:26" x14ac:dyDescent="0.2">
      <c r="A46" s="1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O46" s="19"/>
      <c r="Q46" s="19"/>
      <c r="R46" s="19"/>
      <c r="S46" s="19"/>
      <c r="T46" s="19"/>
      <c r="V46" s="19"/>
    </row>
    <row r="47" spans="1:26" x14ac:dyDescent="0.2">
      <c r="A47" s="40" t="s">
        <v>82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O47" s="19"/>
      <c r="Q47" s="19"/>
      <c r="R47" s="19"/>
      <c r="S47" s="19"/>
      <c r="T47" s="19"/>
      <c r="V47" s="19"/>
    </row>
    <row r="48" spans="1:26" x14ac:dyDescent="0.2">
      <c r="A48" s="14" t="s">
        <v>26</v>
      </c>
      <c r="B48" s="16">
        <v>0</v>
      </c>
      <c r="C48" s="16">
        <v>0</v>
      </c>
      <c r="D48" s="16">
        <v>0</v>
      </c>
      <c r="E48" s="16">
        <v>250</v>
      </c>
      <c r="F48" s="24">
        <v>10580</v>
      </c>
      <c r="G48" s="16">
        <v>10080</v>
      </c>
      <c r="H48" s="16">
        <v>10080</v>
      </c>
      <c r="I48" s="16">
        <v>10580</v>
      </c>
      <c r="J48" s="16">
        <v>10330</v>
      </c>
      <c r="K48" s="16">
        <v>10080</v>
      </c>
      <c r="L48" s="16">
        <v>10080</v>
      </c>
      <c r="M48" s="16">
        <v>750</v>
      </c>
      <c r="O48" s="16">
        <f>SUM(B48:M48)</f>
        <v>72810</v>
      </c>
      <c r="Q48" s="16">
        <f>SUM(B48:D48)</f>
        <v>0</v>
      </c>
      <c r="R48" s="16">
        <f>SUM(E48:G48)</f>
        <v>20910</v>
      </c>
      <c r="S48" s="16">
        <f>SUM(H48:J48)</f>
        <v>30990</v>
      </c>
      <c r="T48" s="16">
        <f>SUM(K48:M48)</f>
        <v>20910</v>
      </c>
      <c r="V48" s="16">
        <f>SUM(Q48:U48)</f>
        <v>72810</v>
      </c>
      <c r="X48" s="16">
        <f>'[1]NA MO'!O23</f>
        <v>35008.720000000001</v>
      </c>
      <c r="Z48" s="16">
        <f>X48-V48</f>
        <v>-37801.279999999999</v>
      </c>
    </row>
    <row r="49" spans="1:26" x14ac:dyDescent="0.2">
      <c r="A49" s="14" t="s">
        <v>83</v>
      </c>
      <c r="B49" s="19">
        <v>7600</v>
      </c>
      <c r="C49" s="19">
        <v>7600</v>
      </c>
      <c r="D49" s="19">
        <v>7600</v>
      </c>
      <c r="E49" s="19">
        <v>7600</v>
      </c>
      <c r="F49" s="19">
        <v>7600</v>
      </c>
      <c r="G49" s="19">
        <v>7600</v>
      </c>
      <c r="H49" s="19">
        <v>7600</v>
      </c>
      <c r="I49" s="19">
        <v>7600</v>
      </c>
      <c r="J49" s="19">
        <v>7600</v>
      </c>
      <c r="K49" s="19">
        <v>7600</v>
      </c>
      <c r="L49" s="19">
        <v>7600</v>
      </c>
      <c r="M49" s="19">
        <v>7600</v>
      </c>
      <c r="O49" s="16">
        <f>SUM(B49:M49)</f>
        <v>91200</v>
      </c>
      <c r="Q49" s="19"/>
      <c r="R49" s="19"/>
      <c r="S49" s="19"/>
      <c r="T49" s="19"/>
      <c r="V49" s="19"/>
    </row>
    <row r="50" spans="1:26" ht="16.5" customHeight="1" thickBot="1" x14ac:dyDescent="0.25">
      <c r="A50" s="15" t="s">
        <v>85</v>
      </c>
      <c r="B50" s="21">
        <f>SUM(B48:B49)</f>
        <v>7600</v>
      </c>
      <c r="C50" s="21">
        <f t="shared" ref="C50:O50" si="9">SUM(C48:C49)</f>
        <v>7600</v>
      </c>
      <c r="D50" s="21">
        <f t="shared" si="9"/>
        <v>7600</v>
      </c>
      <c r="E50" s="21">
        <f t="shared" si="9"/>
        <v>7850</v>
      </c>
      <c r="F50" s="21">
        <f t="shared" si="9"/>
        <v>18180</v>
      </c>
      <c r="G50" s="21">
        <f t="shared" si="9"/>
        <v>17680</v>
      </c>
      <c r="H50" s="21">
        <f t="shared" si="9"/>
        <v>17680</v>
      </c>
      <c r="I50" s="21">
        <f t="shared" si="9"/>
        <v>18180</v>
      </c>
      <c r="J50" s="21">
        <f t="shared" si="9"/>
        <v>17930</v>
      </c>
      <c r="K50" s="21">
        <f t="shared" si="9"/>
        <v>17680</v>
      </c>
      <c r="L50" s="21">
        <f t="shared" si="9"/>
        <v>17680</v>
      </c>
      <c r="M50" s="21">
        <f t="shared" si="9"/>
        <v>8350</v>
      </c>
      <c r="O50" s="21">
        <f t="shared" si="9"/>
        <v>164010</v>
      </c>
      <c r="Q50" s="19"/>
      <c r="R50" s="19"/>
      <c r="S50" s="19"/>
      <c r="T50" s="19"/>
      <c r="V50" s="19"/>
    </row>
    <row r="51" spans="1:26" x14ac:dyDescent="0.2">
      <c r="A51" s="15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O51" s="19"/>
      <c r="Q51" s="19"/>
      <c r="R51" s="19"/>
      <c r="S51" s="19"/>
      <c r="T51" s="19"/>
      <c r="V51" s="19"/>
    </row>
    <row r="52" spans="1:26" x14ac:dyDescent="0.2">
      <c r="A52" s="13" t="s">
        <v>23</v>
      </c>
      <c r="B52" s="18">
        <v>17682</v>
      </c>
      <c r="C52" s="18">
        <v>17682</v>
      </c>
      <c r="D52" s="18">
        <v>17682</v>
      </c>
      <c r="E52" s="18">
        <v>17682</v>
      </c>
      <c r="F52" s="18">
        <v>17682</v>
      </c>
      <c r="G52" s="18">
        <v>17682</v>
      </c>
      <c r="H52" s="18">
        <v>17682</v>
      </c>
      <c r="I52" s="18">
        <v>17682</v>
      </c>
      <c r="J52" s="18">
        <v>17682</v>
      </c>
      <c r="K52" s="18">
        <v>17682</v>
      </c>
      <c r="L52" s="18">
        <v>17682</v>
      </c>
      <c r="M52" s="18">
        <v>17682</v>
      </c>
      <c r="O52" s="18">
        <f>SUM(B52:M52)</f>
        <v>212184</v>
      </c>
      <c r="Q52" s="18">
        <f>SUM(B52:D52)</f>
        <v>53046</v>
      </c>
      <c r="R52" s="18">
        <f>SUM(E52:G52)</f>
        <v>53046</v>
      </c>
      <c r="S52" s="18">
        <f>SUM(H52:J52)</f>
        <v>53046</v>
      </c>
      <c r="T52" s="18">
        <f>SUM(K52:M52)</f>
        <v>53046</v>
      </c>
      <c r="V52" s="18">
        <f>SUM(Q52:U52)</f>
        <v>212184</v>
      </c>
      <c r="X52" s="18">
        <f>'[1]NA MO'!O48</f>
        <v>207019</v>
      </c>
      <c r="Z52" s="18">
        <f>X52-V52</f>
        <v>-5165</v>
      </c>
    </row>
    <row r="53" spans="1:26" hidden="1" x14ac:dyDescent="0.2">
      <c r="A53" s="13"/>
    </row>
    <row r="54" spans="1:26" hidden="1" x14ac:dyDescent="0.2">
      <c r="A54" s="13" t="s">
        <v>24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O54" s="18">
        <f>SUM(B54:M54)</f>
        <v>0</v>
      </c>
      <c r="Q54" s="18">
        <f>SUM(B54:D54)</f>
        <v>0</v>
      </c>
      <c r="R54" s="18">
        <f>SUM(E54:G54)</f>
        <v>0</v>
      </c>
      <c r="S54" s="18">
        <f>SUM(H54:J54)</f>
        <v>0</v>
      </c>
      <c r="T54" s="18">
        <f>SUM(K54:M54)</f>
        <v>0</v>
      </c>
      <c r="V54" s="18">
        <f>SUM(Q54:U54)</f>
        <v>0</v>
      </c>
      <c r="X54" s="18">
        <f>'[1]NA MO'!O50</f>
        <v>825668</v>
      </c>
      <c r="Z54" s="18">
        <f>X54-V54</f>
        <v>825668</v>
      </c>
    </row>
    <row r="55" spans="1:26" x14ac:dyDescent="0.2">
      <c r="A55" s="13"/>
    </row>
    <row r="56" spans="1:26" ht="13.5" thickBot="1" x14ac:dyDescent="0.25">
      <c r="A56" s="4" t="s">
        <v>14</v>
      </c>
      <c r="B56" s="17">
        <f>+B45+B50+B52+B54</f>
        <v>158118</v>
      </c>
      <c r="C56" s="17">
        <f>+C45+C50+C52+C54</f>
        <v>164598</v>
      </c>
      <c r="D56" s="17">
        <f t="shared" ref="D56:O56" si="10">+D45+D50+D52+D54</f>
        <v>168498</v>
      </c>
      <c r="E56" s="17">
        <f t="shared" si="10"/>
        <v>214167</v>
      </c>
      <c r="F56" s="17">
        <f t="shared" si="10"/>
        <v>214201</v>
      </c>
      <c r="G56" s="17">
        <f t="shared" si="10"/>
        <v>179144</v>
      </c>
      <c r="H56" s="17">
        <f t="shared" si="10"/>
        <v>180564</v>
      </c>
      <c r="I56" s="17">
        <f t="shared" si="10"/>
        <v>186244</v>
      </c>
      <c r="J56" s="17">
        <f t="shared" si="10"/>
        <v>192894</v>
      </c>
      <c r="K56" s="17">
        <f t="shared" si="10"/>
        <v>206997</v>
      </c>
      <c r="L56" s="17">
        <f t="shared" si="10"/>
        <v>205250</v>
      </c>
      <c r="M56" s="17">
        <f t="shared" si="10"/>
        <v>192791</v>
      </c>
      <c r="O56" s="17">
        <f t="shared" si="10"/>
        <v>2263466</v>
      </c>
      <c r="Q56" s="17">
        <f>SUM(B56:D56)</f>
        <v>491214</v>
      </c>
      <c r="R56" s="17">
        <f>SUM(E56:G56)</f>
        <v>607512</v>
      </c>
      <c r="S56" s="17">
        <f>SUM(H56:J56)</f>
        <v>559702</v>
      </c>
      <c r="T56" s="17">
        <f>SUM(K56:M56)</f>
        <v>605038</v>
      </c>
      <c r="V56" s="17">
        <f>SUM(Q56:U56)</f>
        <v>2263466</v>
      </c>
      <c r="X56" s="17">
        <f>+X45+X52+X54</f>
        <v>4137680.0799999996</v>
      </c>
      <c r="Z56" s="17">
        <f>+Z45+Z52+Z54</f>
        <v>2038224.0799999996</v>
      </c>
    </row>
    <row r="57" spans="1:26" x14ac:dyDescent="0.2">
      <c r="A57" s="1"/>
    </row>
    <row r="58" spans="1:26" x14ac:dyDescent="0.2">
      <c r="A58" s="1" t="s">
        <v>9</v>
      </c>
    </row>
    <row r="59" spans="1:26" x14ac:dyDescent="0.2">
      <c r="A59" s="3" t="s">
        <v>0</v>
      </c>
      <c r="B59" s="16">
        <v>22783</v>
      </c>
      <c r="C59" s="16">
        <v>22783</v>
      </c>
      <c r="D59" s="16">
        <v>22783</v>
      </c>
      <c r="E59" s="16">
        <v>22783</v>
      </c>
      <c r="F59" s="16">
        <v>22783</v>
      </c>
      <c r="G59" s="16">
        <v>22783</v>
      </c>
      <c r="H59" s="16">
        <v>22783</v>
      </c>
      <c r="I59" s="16">
        <v>22783</v>
      </c>
      <c r="J59" s="16">
        <v>22783</v>
      </c>
      <c r="K59" s="16">
        <v>22783</v>
      </c>
      <c r="L59" s="16">
        <v>22783</v>
      </c>
      <c r="M59" s="16">
        <v>22783</v>
      </c>
      <c r="O59" s="16">
        <f t="shared" ref="O59:O65" si="11">SUM(B59:M59)</f>
        <v>273396</v>
      </c>
      <c r="Q59" s="16">
        <f t="shared" ref="Q59:Q66" si="12">SUM(B59:D59)</f>
        <v>68349</v>
      </c>
      <c r="R59" s="16">
        <f t="shared" ref="R59:R66" si="13">SUM(E59:G59)</f>
        <v>68349</v>
      </c>
      <c r="S59" s="16">
        <f t="shared" ref="S59:S66" si="14">SUM(H59:J59)</f>
        <v>68349</v>
      </c>
      <c r="T59" s="16">
        <f t="shared" ref="T59:T66" si="15">SUM(K59:M59)</f>
        <v>68349</v>
      </c>
      <c r="V59" s="16">
        <f t="shared" ref="V59:V66" si="16">SUM(Q59:U59)</f>
        <v>273396</v>
      </c>
      <c r="X59" s="16">
        <f>'[1]NA MO'!O55</f>
        <v>270554</v>
      </c>
      <c r="Z59" s="16">
        <f t="shared" ref="Z59:Z65" si="17">X59-V59</f>
        <v>-2842</v>
      </c>
    </row>
    <row r="60" spans="1:26" x14ac:dyDescent="0.2">
      <c r="A60" s="3" t="s">
        <v>1</v>
      </c>
      <c r="B60" s="16">
        <f>488800/12</f>
        <v>40733.333333333336</v>
      </c>
      <c r="C60" s="16">
        <f t="shared" ref="C60:M60" si="18">488800/12</f>
        <v>40733.333333333336</v>
      </c>
      <c r="D60" s="16">
        <f t="shared" si="18"/>
        <v>40733.333333333336</v>
      </c>
      <c r="E60" s="16">
        <f t="shared" si="18"/>
        <v>40733.333333333336</v>
      </c>
      <c r="F60" s="16">
        <f t="shared" si="18"/>
        <v>40733.333333333336</v>
      </c>
      <c r="G60" s="16">
        <f t="shared" si="18"/>
        <v>40733.333333333336</v>
      </c>
      <c r="H60" s="16">
        <f t="shared" si="18"/>
        <v>40733.333333333336</v>
      </c>
      <c r="I60" s="16">
        <f t="shared" si="18"/>
        <v>40733.333333333336</v>
      </c>
      <c r="J60" s="16">
        <f t="shared" si="18"/>
        <v>40733.333333333336</v>
      </c>
      <c r="K60" s="16">
        <f t="shared" si="18"/>
        <v>40733.333333333336</v>
      </c>
      <c r="L60" s="16">
        <f t="shared" si="18"/>
        <v>40733.333333333336</v>
      </c>
      <c r="M60" s="16">
        <f t="shared" si="18"/>
        <v>40733.333333333336</v>
      </c>
      <c r="O60" s="16">
        <f t="shared" si="11"/>
        <v>488799.99999999994</v>
      </c>
      <c r="Q60" s="16">
        <f t="shared" si="12"/>
        <v>122200</v>
      </c>
      <c r="R60" s="16">
        <f t="shared" si="13"/>
        <v>122200</v>
      </c>
      <c r="S60" s="16">
        <f t="shared" si="14"/>
        <v>122200</v>
      </c>
      <c r="T60" s="16">
        <f t="shared" si="15"/>
        <v>122200</v>
      </c>
      <c r="V60" s="16">
        <f t="shared" si="16"/>
        <v>488800</v>
      </c>
      <c r="X60" s="16">
        <f>'[1]NA MO'!O56</f>
        <v>488749</v>
      </c>
      <c r="Z60" s="16">
        <f t="shared" si="17"/>
        <v>-51</v>
      </c>
    </row>
    <row r="61" spans="1:26" x14ac:dyDescent="0.2">
      <c r="A61" s="3" t="s">
        <v>2</v>
      </c>
      <c r="B61" s="16">
        <f t="shared" ref="B61:I61" si="19">103000/12</f>
        <v>8583.3333333333339</v>
      </c>
      <c r="C61" s="16">
        <f t="shared" si="19"/>
        <v>8583.3333333333339</v>
      </c>
      <c r="D61" s="16">
        <f t="shared" si="19"/>
        <v>8583.3333333333339</v>
      </c>
      <c r="E61" s="16">
        <f t="shared" si="19"/>
        <v>8583.3333333333339</v>
      </c>
      <c r="F61" s="16">
        <f t="shared" si="19"/>
        <v>8583.3333333333339</v>
      </c>
      <c r="G61" s="16">
        <f t="shared" si="19"/>
        <v>8583.3333333333339</v>
      </c>
      <c r="H61" s="16">
        <f t="shared" si="19"/>
        <v>8583.3333333333339</v>
      </c>
      <c r="I61" s="16">
        <f t="shared" si="19"/>
        <v>8583.3333333333339</v>
      </c>
      <c r="J61" s="16">
        <f>103000/12</f>
        <v>8583.3333333333339</v>
      </c>
      <c r="K61" s="16">
        <f>103000/12</f>
        <v>8583.3333333333339</v>
      </c>
      <c r="L61" s="16">
        <f>103000/12</f>
        <v>8583.3333333333339</v>
      </c>
      <c r="M61" s="16">
        <f>103000/12</f>
        <v>8583.3333333333339</v>
      </c>
      <c r="O61" s="16">
        <f t="shared" si="11"/>
        <v>102999.99999999999</v>
      </c>
      <c r="Q61" s="16">
        <f t="shared" si="12"/>
        <v>25750</v>
      </c>
      <c r="R61" s="16">
        <f t="shared" si="13"/>
        <v>25750</v>
      </c>
      <c r="S61" s="16">
        <f t="shared" si="14"/>
        <v>25750</v>
      </c>
      <c r="T61" s="16">
        <f t="shared" si="15"/>
        <v>25750</v>
      </c>
      <c r="V61" s="16">
        <f t="shared" si="16"/>
        <v>103000</v>
      </c>
      <c r="X61" s="16">
        <f>'[1]NA MO'!O57</f>
        <v>34333.333333333336</v>
      </c>
      <c r="Z61" s="16">
        <f t="shared" si="17"/>
        <v>-68666.666666666657</v>
      </c>
    </row>
    <row r="62" spans="1:26" x14ac:dyDescent="0.2">
      <c r="A62" s="3" t="s">
        <v>56</v>
      </c>
      <c r="B62" s="16">
        <v>0</v>
      </c>
      <c r="C62" s="16">
        <v>0</v>
      </c>
      <c r="D62" s="16">
        <v>0</v>
      </c>
      <c r="E62" s="16">
        <v>0</v>
      </c>
      <c r="F62" s="24">
        <v>0</v>
      </c>
      <c r="G62" s="16">
        <v>0</v>
      </c>
      <c r="H62" s="16">
        <v>0</v>
      </c>
      <c r="O62" s="16">
        <f t="shared" si="11"/>
        <v>0</v>
      </c>
      <c r="Q62" s="16">
        <f t="shared" si="12"/>
        <v>0</v>
      </c>
      <c r="R62" s="16">
        <f t="shared" si="13"/>
        <v>0</v>
      </c>
      <c r="S62" s="16">
        <f t="shared" si="14"/>
        <v>0</v>
      </c>
      <c r="T62" s="16">
        <f t="shared" si="15"/>
        <v>0</v>
      </c>
      <c r="V62" s="16">
        <f t="shared" si="16"/>
        <v>0</v>
      </c>
      <c r="X62" s="16">
        <f>'[1]NA MO'!O58</f>
        <v>0</v>
      </c>
      <c r="Z62" s="16">
        <f t="shared" si="17"/>
        <v>0</v>
      </c>
    </row>
    <row r="63" spans="1:26" x14ac:dyDescent="0.2">
      <c r="A63" s="3" t="s">
        <v>3</v>
      </c>
      <c r="B63" s="16">
        <v>2000</v>
      </c>
      <c r="C63" s="16">
        <v>2000</v>
      </c>
      <c r="D63" s="16">
        <v>2000</v>
      </c>
      <c r="E63" s="16">
        <v>2000</v>
      </c>
      <c r="F63" s="16">
        <v>2000</v>
      </c>
      <c r="G63" s="16">
        <v>2000</v>
      </c>
      <c r="H63" s="16">
        <v>2000</v>
      </c>
      <c r="I63" s="16">
        <v>2000</v>
      </c>
      <c r="J63" s="16">
        <v>2000</v>
      </c>
      <c r="K63" s="16">
        <v>2000</v>
      </c>
      <c r="L63" s="16">
        <v>2000</v>
      </c>
      <c r="M63" s="16">
        <v>2000</v>
      </c>
      <c r="O63" s="16">
        <f t="shared" si="11"/>
        <v>24000</v>
      </c>
      <c r="Q63" s="16">
        <f t="shared" si="12"/>
        <v>6000</v>
      </c>
      <c r="R63" s="16">
        <f t="shared" si="13"/>
        <v>6000</v>
      </c>
      <c r="S63" s="16">
        <f t="shared" si="14"/>
        <v>6000</v>
      </c>
      <c r="T63" s="16">
        <f t="shared" si="15"/>
        <v>6000</v>
      </c>
      <c r="V63" s="16">
        <f t="shared" si="16"/>
        <v>24000</v>
      </c>
      <c r="X63" s="16">
        <f>'[1]NA MO'!O59</f>
        <v>322600</v>
      </c>
      <c r="Z63" s="16">
        <f t="shared" si="17"/>
        <v>298600</v>
      </c>
    </row>
    <row r="64" spans="1:26" x14ac:dyDescent="0.2">
      <c r="A64" s="3" t="s">
        <v>12</v>
      </c>
      <c r="B64" s="16">
        <v>0</v>
      </c>
      <c r="C64" s="16">
        <v>0</v>
      </c>
      <c r="D64" s="16">
        <v>0</v>
      </c>
      <c r="E64" s="16">
        <v>0</v>
      </c>
      <c r="F64" s="16">
        <v>100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O64" s="16">
        <f t="shared" si="11"/>
        <v>100</v>
      </c>
      <c r="Q64" s="16">
        <f t="shared" si="12"/>
        <v>0</v>
      </c>
      <c r="R64" s="16">
        <f t="shared" si="13"/>
        <v>100</v>
      </c>
      <c r="S64" s="16">
        <f t="shared" si="14"/>
        <v>0</v>
      </c>
      <c r="T64" s="16">
        <f t="shared" si="15"/>
        <v>0</v>
      </c>
      <c r="V64" s="16">
        <f t="shared" si="16"/>
        <v>100</v>
      </c>
      <c r="X64" s="16">
        <f>'[1]NA MO'!O60</f>
        <v>100</v>
      </c>
      <c r="Z64" s="16">
        <f t="shared" si="17"/>
        <v>0</v>
      </c>
    </row>
    <row r="65" spans="1:26" x14ac:dyDescent="0.2">
      <c r="A65" s="3"/>
      <c r="O65" s="16">
        <f t="shared" si="11"/>
        <v>0</v>
      </c>
      <c r="Q65" s="16">
        <f t="shared" si="12"/>
        <v>0</v>
      </c>
      <c r="R65" s="16">
        <f t="shared" si="13"/>
        <v>0</v>
      </c>
      <c r="S65" s="16">
        <f t="shared" si="14"/>
        <v>0</v>
      </c>
      <c r="T65" s="16">
        <f t="shared" si="15"/>
        <v>0</v>
      </c>
      <c r="V65" s="16">
        <f t="shared" si="16"/>
        <v>0</v>
      </c>
      <c r="X65" s="16">
        <f>'[1]NA MO'!O61</f>
        <v>0</v>
      </c>
      <c r="Z65" s="16">
        <f t="shared" si="17"/>
        <v>0</v>
      </c>
    </row>
    <row r="66" spans="1:26" ht="13.5" thickBot="1" x14ac:dyDescent="0.25">
      <c r="A66" s="4" t="s">
        <v>13</v>
      </c>
      <c r="B66" s="21">
        <f t="shared" ref="B66:M66" si="20">SUM(B58:B65)</f>
        <v>74099.666666666672</v>
      </c>
      <c r="C66" s="21">
        <f t="shared" si="20"/>
        <v>74099.666666666672</v>
      </c>
      <c r="D66" s="21">
        <f t="shared" si="20"/>
        <v>74099.666666666672</v>
      </c>
      <c r="E66" s="21">
        <f t="shared" si="20"/>
        <v>74099.666666666672</v>
      </c>
      <c r="F66" s="21">
        <f t="shared" si="20"/>
        <v>74199.666666666672</v>
      </c>
      <c r="G66" s="21">
        <f t="shared" si="20"/>
        <v>74099.666666666672</v>
      </c>
      <c r="H66" s="21">
        <f t="shared" si="20"/>
        <v>74099.666666666672</v>
      </c>
      <c r="I66" s="21">
        <f t="shared" si="20"/>
        <v>74099.666666666672</v>
      </c>
      <c r="J66" s="21">
        <f t="shared" si="20"/>
        <v>74099.666666666672</v>
      </c>
      <c r="K66" s="21">
        <f t="shared" si="20"/>
        <v>74099.666666666672</v>
      </c>
      <c r="L66" s="21">
        <f t="shared" si="20"/>
        <v>74099.666666666672</v>
      </c>
      <c r="M66" s="21">
        <f t="shared" si="20"/>
        <v>74099.666666666672</v>
      </c>
      <c r="O66" s="21">
        <f>SUM(O58:O65)</f>
        <v>889296</v>
      </c>
      <c r="Q66" s="21">
        <f t="shared" si="12"/>
        <v>222299</v>
      </c>
      <c r="R66" s="21">
        <f t="shared" si="13"/>
        <v>222399</v>
      </c>
      <c r="S66" s="21">
        <f t="shared" si="14"/>
        <v>222299</v>
      </c>
      <c r="T66" s="21">
        <f t="shared" si="15"/>
        <v>222299</v>
      </c>
      <c r="V66" s="21">
        <f t="shared" si="16"/>
        <v>889296</v>
      </c>
      <c r="X66" s="21">
        <f>SUM(X58:X65)</f>
        <v>1116336.3333333335</v>
      </c>
      <c r="Z66" s="21">
        <f>SUM(Z58:Z65)</f>
        <v>227040.33333333334</v>
      </c>
    </row>
    <row r="67" spans="1:26" x14ac:dyDescent="0.2">
      <c r="A67" s="3"/>
    </row>
    <row r="68" spans="1:26" x14ac:dyDescent="0.2">
      <c r="A68" s="1" t="s">
        <v>10</v>
      </c>
    </row>
    <row r="69" spans="1:26" x14ac:dyDescent="0.2">
      <c r="A69" s="3" t="s">
        <v>4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O69" s="16">
        <f>SUM(B69:M69)</f>
        <v>0</v>
      </c>
      <c r="Q69" s="16">
        <f>SUM(B69:D69)</f>
        <v>0</v>
      </c>
      <c r="R69" s="16">
        <f>SUM(E69:G69)</f>
        <v>0</v>
      </c>
      <c r="S69" s="16">
        <f>SUM(H69:J69)</f>
        <v>0</v>
      </c>
      <c r="T69" s="16">
        <f>SUM(K69:M69)</f>
        <v>0</v>
      </c>
      <c r="V69" s="16">
        <f>SUM(Q69:U69)</f>
        <v>0</v>
      </c>
      <c r="X69" s="16">
        <f>'[1]NA MO'!O65</f>
        <v>0</v>
      </c>
      <c r="Z69" s="16">
        <f>X69-V69</f>
        <v>0</v>
      </c>
    </row>
    <row r="70" spans="1:26" ht="12" customHeight="1" x14ac:dyDescent="0.2">
      <c r="A70" s="3" t="s">
        <v>5</v>
      </c>
      <c r="B70" s="16">
        <v>889697</v>
      </c>
      <c r="C70" s="16">
        <v>889697</v>
      </c>
      <c r="D70" s="16">
        <v>889697</v>
      </c>
      <c r="E70" s="16">
        <v>889697</v>
      </c>
      <c r="F70" s="16">
        <v>889697</v>
      </c>
      <c r="G70" s="16">
        <v>889697</v>
      </c>
      <c r="H70" s="16">
        <v>889697</v>
      </c>
      <c r="I70" s="16">
        <v>889697</v>
      </c>
      <c r="J70" s="16">
        <v>889697</v>
      </c>
      <c r="K70" s="16">
        <v>889697</v>
      </c>
      <c r="L70" s="16">
        <v>889697</v>
      </c>
      <c r="M70" s="16">
        <v>889699</v>
      </c>
      <c r="O70" s="16">
        <f>SUM(B70:M70)</f>
        <v>10676366</v>
      </c>
      <c r="Q70" s="16">
        <f>SUM(B70:D70)</f>
        <v>2669091</v>
      </c>
      <c r="R70" s="16">
        <f>SUM(E70:G70)</f>
        <v>2669091</v>
      </c>
      <c r="S70" s="16">
        <f>SUM(H70:J70)</f>
        <v>2669091</v>
      </c>
      <c r="T70" s="16">
        <f>SUM(K70:M70)</f>
        <v>2669093</v>
      </c>
      <c r="V70" s="16">
        <f>SUM(Q70:U70)</f>
        <v>10676366</v>
      </c>
      <c r="X70" s="16">
        <f>'[1]NA MO'!O66</f>
        <v>7714065.2666500444</v>
      </c>
      <c r="Z70" s="16">
        <f>X70-V70</f>
        <v>-2962300.7333499556</v>
      </c>
    </row>
    <row r="71" spans="1:26" x14ac:dyDescent="0.2">
      <c r="A71" s="3" t="s">
        <v>6</v>
      </c>
      <c r="B71" s="16">
        <v>1555906</v>
      </c>
      <c r="C71" s="16">
        <v>1555906</v>
      </c>
      <c r="D71" s="16">
        <v>1555906</v>
      </c>
      <c r="E71" s="16">
        <v>1555906</v>
      </c>
      <c r="F71" s="16">
        <v>1555906</v>
      </c>
      <c r="G71" s="16">
        <v>1555906</v>
      </c>
      <c r="H71" s="16">
        <v>1555906</v>
      </c>
      <c r="I71" s="16">
        <v>1555906</v>
      </c>
      <c r="J71" s="16">
        <v>1555906</v>
      </c>
      <c r="K71" s="16">
        <v>1555906</v>
      </c>
      <c r="L71" s="16">
        <v>1555906</v>
      </c>
      <c r="M71" s="16">
        <v>1555906</v>
      </c>
      <c r="O71" s="16">
        <f>SUM(B71:M71)</f>
        <v>18670872</v>
      </c>
      <c r="Q71" s="16">
        <f>SUM(B71:D71)</f>
        <v>4667718</v>
      </c>
      <c r="R71" s="16">
        <f>SUM(E71:G71)</f>
        <v>4667718</v>
      </c>
      <c r="S71" s="16">
        <f>SUM(H71:J71)</f>
        <v>4667718</v>
      </c>
      <c r="T71" s="16">
        <f>SUM(K71:M71)</f>
        <v>4667718</v>
      </c>
      <c r="V71" s="16">
        <f>SUM(Q71:U71)</f>
        <v>18670872</v>
      </c>
      <c r="X71" s="16">
        <f>'[1]NA MO'!O67</f>
        <v>4419783</v>
      </c>
      <c r="Z71" s="16">
        <f>X71-V71</f>
        <v>-14251089</v>
      </c>
    </row>
    <row r="72" spans="1:26" x14ac:dyDescent="0.2">
      <c r="A72" s="3"/>
      <c r="O72" s="16">
        <f>SUM(B72:M72)</f>
        <v>0</v>
      </c>
      <c r="Q72" s="16">
        <f>SUM(B72:D72)</f>
        <v>0</v>
      </c>
      <c r="R72" s="16">
        <f>SUM(E72:G72)</f>
        <v>0</v>
      </c>
      <c r="S72" s="16">
        <f>SUM(H72:J72)</f>
        <v>0</v>
      </c>
      <c r="T72" s="16">
        <f>SUM(K72:M72)</f>
        <v>0</v>
      </c>
      <c r="V72" s="16">
        <f>SUM(Q72:U72)</f>
        <v>0</v>
      </c>
      <c r="X72" s="16">
        <f>'[1]NA MO'!O68</f>
        <v>0</v>
      </c>
      <c r="Z72" s="16">
        <f>X72-V72</f>
        <v>0</v>
      </c>
    </row>
    <row r="73" spans="1:26" ht="13.5" thickBot="1" x14ac:dyDescent="0.25">
      <c r="A73" s="4" t="s">
        <v>15</v>
      </c>
      <c r="B73" s="21">
        <f t="shared" ref="B73:M73" si="21">SUM(B68:B72)</f>
        <v>2445603</v>
      </c>
      <c r="C73" s="21">
        <f t="shared" si="21"/>
        <v>2445603</v>
      </c>
      <c r="D73" s="21">
        <f t="shared" si="21"/>
        <v>2445603</v>
      </c>
      <c r="E73" s="21">
        <f t="shared" si="21"/>
        <v>2445603</v>
      </c>
      <c r="F73" s="21">
        <f t="shared" si="21"/>
        <v>2445603</v>
      </c>
      <c r="G73" s="21">
        <f t="shared" si="21"/>
        <v>2445603</v>
      </c>
      <c r="H73" s="21">
        <f t="shared" si="21"/>
        <v>2445603</v>
      </c>
      <c r="I73" s="21">
        <f t="shared" si="21"/>
        <v>2445603</v>
      </c>
      <c r="J73" s="21">
        <f t="shared" si="21"/>
        <v>2445603</v>
      </c>
      <c r="K73" s="21">
        <f t="shared" si="21"/>
        <v>2445603</v>
      </c>
      <c r="L73" s="21">
        <f t="shared" si="21"/>
        <v>2445603</v>
      </c>
      <c r="M73" s="21">
        <f t="shared" si="21"/>
        <v>2445605</v>
      </c>
      <c r="O73" s="21">
        <f>SUM(O68:O72)</f>
        <v>29347238</v>
      </c>
      <c r="Q73" s="21">
        <f>SUM(B73:D73)</f>
        <v>7336809</v>
      </c>
      <c r="R73" s="21">
        <f>SUM(E73:G73)</f>
        <v>7336809</v>
      </c>
      <c r="S73" s="21">
        <f>SUM(H73:J73)</f>
        <v>7336809</v>
      </c>
      <c r="T73" s="21">
        <f>SUM(K73:M73)</f>
        <v>7336811</v>
      </c>
      <c r="V73" s="21">
        <f>SUM(Q73:U73)</f>
        <v>29347238</v>
      </c>
      <c r="X73" s="21">
        <f>SUM(X68:X72)</f>
        <v>12133848.266650043</v>
      </c>
      <c r="Z73" s="21">
        <f>SUM(Z68:Z72)</f>
        <v>-17213389.733349957</v>
      </c>
    </row>
    <row r="75" spans="1:26" ht="13.5" thickBot="1" x14ac:dyDescent="0.25">
      <c r="A75" s="1" t="s">
        <v>11</v>
      </c>
      <c r="B75" s="22">
        <f t="shared" ref="B75:M75" si="22">+B10+B56+B66+B73</f>
        <v>2677820.6666666665</v>
      </c>
      <c r="C75" s="22">
        <f t="shared" si="22"/>
        <v>2684300.6666666665</v>
      </c>
      <c r="D75" s="22">
        <f t="shared" si="22"/>
        <v>2688200.6666666665</v>
      </c>
      <c r="E75" s="22">
        <f t="shared" si="22"/>
        <v>2733869.6666666665</v>
      </c>
      <c r="F75" s="22">
        <f t="shared" si="22"/>
        <v>2734003.6666666665</v>
      </c>
      <c r="G75" s="22">
        <f t="shared" si="22"/>
        <v>2698846.6666666665</v>
      </c>
      <c r="H75" s="22">
        <f t="shared" si="22"/>
        <v>2700266.6666666665</v>
      </c>
      <c r="I75" s="22">
        <f t="shared" si="22"/>
        <v>2705946.6666666665</v>
      </c>
      <c r="J75" s="22">
        <f t="shared" si="22"/>
        <v>2712596.6666666665</v>
      </c>
      <c r="K75" s="22">
        <f t="shared" si="22"/>
        <v>2726699.6666666665</v>
      </c>
      <c r="L75" s="22">
        <f t="shared" si="22"/>
        <v>2724952.6666666665</v>
      </c>
      <c r="M75" s="22">
        <f t="shared" si="22"/>
        <v>2712495.6666666665</v>
      </c>
      <c r="O75" s="22">
        <f>+O10+O56+O66+O73</f>
        <v>32500000</v>
      </c>
      <c r="Q75" s="22">
        <f>SUM(B75:D75)</f>
        <v>8050322</v>
      </c>
      <c r="R75" s="22">
        <f>SUM(E75:G75)</f>
        <v>8166720</v>
      </c>
      <c r="S75" s="22">
        <f>SUM(H75:J75)</f>
        <v>8118810</v>
      </c>
      <c r="T75" s="22">
        <f>SUM(K75:M75)</f>
        <v>8164148</v>
      </c>
      <c r="V75" s="22">
        <f>SUM(Q75:U75)</f>
        <v>32500000</v>
      </c>
      <c r="X75" s="22">
        <f>+X10+X56+X66+X73</f>
        <v>17387864.679983377</v>
      </c>
      <c r="Z75" s="22">
        <f>+Z10+Z56+Z66+Z73</f>
        <v>-14948125.320016623</v>
      </c>
    </row>
    <row r="76" spans="1:26" ht="13.5" thickTop="1" x14ac:dyDescent="0.2">
      <c r="A76" s="25"/>
      <c r="B76" s="19"/>
      <c r="C76" s="26"/>
      <c r="E76" s="19"/>
      <c r="F76" s="19"/>
      <c r="G76" s="19"/>
      <c r="H76" s="19"/>
      <c r="I76" s="19"/>
      <c r="J76" s="19"/>
      <c r="K76" s="19"/>
      <c r="L76" s="19"/>
      <c r="M76"/>
      <c r="N76"/>
      <c r="O76"/>
      <c r="Q76" s="19"/>
      <c r="R76" s="19"/>
      <c r="S76" s="19"/>
      <c r="T76" s="19"/>
      <c r="V76" s="19"/>
    </row>
    <row r="77" spans="1:26" x14ac:dyDescent="0.2">
      <c r="A77" s="25"/>
      <c r="B77" s="19"/>
      <c r="C77" s="19"/>
      <c r="D77" s="19"/>
      <c r="E77" s="19"/>
      <c r="F77" s="19"/>
      <c r="G77" s="19"/>
      <c r="H77" s="19"/>
      <c r="I77" s="28"/>
      <c r="J77" s="19"/>
      <c r="K77" s="19"/>
      <c r="L77" s="19"/>
      <c r="M77"/>
      <c r="N77"/>
      <c r="O77"/>
      <c r="Q77" s="19"/>
      <c r="R77" s="19"/>
      <c r="S77" s="19"/>
      <c r="T77" s="19"/>
      <c r="V77" s="19"/>
    </row>
  </sheetData>
  <mergeCells count="4">
    <mergeCell ref="A1:V1"/>
    <mergeCell ref="A2:V2"/>
    <mergeCell ref="A4:V4"/>
    <mergeCell ref="A3:V3"/>
  </mergeCells>
  <phoneticPr fontId="0" type="noConversion"/>
  <printOptions horizontalCentered="1"/>
  <pageMargins left="0.25" right="0.25" top="0.4" bottom="0.36" header="0.5" footer="0.5"/>
  <pageSetup scale="61" orientation="landscape" r:id="rId1"/>
  <headerFooter alignWithMargins="0"/>
  <rowBreaks count="2" manualBreakCount="2">
    <brk id="77" max="16383" man="1"/>
    <brk id="1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 to Aug CE</vt:lpstr>
      <vt:lpstr>New Albany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Jan Havlíček</cp:lastModifiedBy>
  <cp:lastPrinted>2001-01-19T22:35:09Z</cp:lastPrinted>
  <dcterms:created xsi:type="dcterms:W3CDTF">1999-11-24T14:17:32Z</dcterms:created>
  <dcterms:modified xsi:type="dcterms:W3CDTF">2023-09-13T20:29:38Z</dcterms:modified>
</cp:coreProperties>
</file>